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33" i="1" l="1"/>
  <c r="B45" i="4" l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24" i="4" s="1"/>
  <c r="B25" i="4"/>
  <c r="B46" i="3"/>
  <c r="B24" i="1" s="1"/>
  <c r="B22" i="4" s="1"/>
  <c r="B26" i="3"/>
  <c r="B23" i="1"/>
  <c r="B20" i="3"/>
  <c r="B22" i="1"/>
  <c r="B9" i="3"/>
  <c r="B48" i="2"/>
  <c r="B31" i="1"/>
  <c r="B42" i="2"/>
  <c r="B30" i="1"/>
  <c r="B36" i="2"/>
  <c r="B17" i="1"/>
  <c r="B30" i="2"/>
  <c r="B15" i="1" s="1"/>
  <c r="B14" i="1" s="1"/>
  <c r="B13" i="4" s="1"/>
  <c r="B12" i="4" s="1"/>
  <c r="B29" i="1"/>
  <c r="B10" i="1" l="1"/>
  <c r="B21" i="1"/>
  <c r="B19" i="4" s="1"/>
  <c r="B20" i="1"/>
  <c r="B18" i="4"/>
  <c r="B25" i="1"/>
  <c r="B23" i="4" s="1"/>
  <c r="B10" i="4"/>
  <c r="B54" i="3"/>
  <c r="B6" i="1"/>
  <c r="B6" i="4"/>
  <c r="B50" i="2"/>
  <c r="B8" i="4" l="1"/>
  <c r="C33" i="4"/>
  <c r="B4" i="4"/>
  <c r="B17" i="4"/>
  <c r="B32" i="4" s="1"/>
  <c r="B19" i="1"/>
  <c r="B36" i="4" l="1"/>
  <c r="B33" i="4"/>
  <c r="B37" i="4" s="1"/>
  <c r="B37" i="1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<sst xmlns="http://schemas.openxmlformats.org/spreadsheetml/2006/main" count="147" uniqueCount="109">
  <si>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</si>
  <si>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</si>
  <si>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</si>
  <si>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</si>
  <si>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</si>
  <si>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</si>
  <si>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</si>
  <si>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</si>
  <si>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</si>
  <si>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</si>
  <si>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</si>
  <si>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</si>
  <si>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</si>
  <si>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</si>
  <si>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</si>
  <si>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</si>
  <si>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</si>
  <si>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</si>
  <si>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</si>
  <si>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</si>
  <si>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</si>
  <si>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</si>
  <si>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</si>
  <si>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</si>
  <si>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</si>
  <si>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</si>
  <si>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</si>
  <si>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</si>
  <si>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</si>
  <si>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</si>
  <si>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</si>
  <si>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</si>
  <si>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</si>
  <si>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</si>
  <si>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</si>
  <si>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</si>
  <si>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</si>
  <si>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</si>
  <si>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</si>
  <si>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</si>
  <si>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</si>
  <si>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</si>
  <si>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</si>
  <si>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</si>
  <si>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</si>
  <si>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</si>
  <si>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</si>
  <si>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</si>
  <si>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</si>
  <si>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</si>
  <si>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</si>
  <si>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</si>
  <si>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</si>
  <si>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</si>
  <si>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</si>
  <si>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</si>
  <si>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</si>
  <si>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</si>
  <si>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</si>
  <si>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</si>
  <si>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</si>
  <si>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</si>
  <si>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</si>
  <si>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</si>
  <si>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</si>
  <si>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</si>
  <si>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</si>
  <si>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</si>
  <si>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</si>
  <si>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</si>
  <si>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</si>
  <si>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</si>
  <si>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</si>
  <si>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</si>
  <si>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</si>
  <si>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</si>
  <si>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</si>
  <si>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</si>
  <si>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</si>
  <si>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</si>
  <si>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</si>
  <si>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</si>
  <si>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</si>
  <si>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</si>
  <si>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</si>
  <si>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</si>
  <si>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</si>
  <si>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</si>
  <si>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</si>
  <si>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</si>
  <si>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</si>
  <si>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</si>
  <si>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</si>
  <si>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</si>
  <si>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</si>
  <si>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</si>
  <si>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</si>
  <si>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</si>
  <si>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</si>
  <si>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</si>
  <si>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ינואר דצמבר 2021</t>
  </si>
  <si>
    <t>מספר אישור:9964</t>
  </si>
  <si>
    <t>שם הקופה תגמולים 60 ומעלה עיריית תל אביב</t>
  </si>
  <si>
    <t>8. סך נכסים יתרה ממוצעת לשנים 2020 ו-2021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</si>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</sst>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  <numFmt numFmtId="170" formatCode="_(* #,##0.000_);_(* \(#,##0.000\);_(* &quot;-&quot;??_);_(@_)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170" fontId="7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7" workbookViewId="0">
      <selection activeCell="B37" sqref="B37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101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102</v>
      </c>
      <c r="B2" s="2"/>
      <c r="H2" s="2"/>
      <c r="I2" s="2"/>
      <c r="J2" s="2"/>
    </row>
    <row r="3" spans="1:10" ht="16.8" x14ac:dyDescent="0.3">
      <c r="A3" s="5" t="s">
        <v>91</v>
      </c>
      <c r="B3" s="41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14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14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1</v>
      </c>
    </row>
    <row r="11" spans="1:10" ht="15.6" x14ac:dyDescent="0.3">
      <c r="A11" s="4" t="s">
        <v>31</v>
      </c>
      <c r="B11" s="7">
        <f>'נספח 2'!B20</f>
        <v>0</v>
      </c>
    </row>
    <row r="12" spans="1:10" ht="15.6" x14ac:dyDescent="0.3">
      <c r="A12" s="4" t="s">
        <v>32</v>
      </c>
      <c r="B12" s="7">
        <f>'נספח 2'!B24</f>
        <v>1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0</v>
      </c>
    </row>
    <row r="15" spans="1:10" ht="31.2" x14ac:dyDescent="0.3">
      <c r="A15" s="4" t="s">
        <v>46</v>
      </c>
      <c r="B15" s="7">
        <f>'נספח 2'!B30</f>
        <v>0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1</v>
      </c>
    </row>
    <row r="20" spans="1:5" ht="15.6" x14ac:dyDescent="0.3">
      <c r="A20" s="4" t="s">
        <v>35</v>
      </c>
      <c r="B20" s="7">
        <f>'נספח 3'!B9</f>
        <v>0</v>
      </c>
    </row>
    <row r="21" spans="1:5" ht="15.6" x14ac:dyDescent="0.3">
      <c r="A21" s="4" t="s">
        <v>36</v>
      </c>
      <c r="B21" s="7">
        <f>'נספח 3'!B14</f>
        <v>0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104</v>
      </c>
      <c r="B24" s="7">
        <f>'נספח 3'!B46</f>
        <v>0</v>
      </c>
    </row>
    <row r="25" spans="1:5" ht="15.6" x14ac:dyDescent="0.3">
      <c r="A25" s="4" t="s">
        <v>105</v>
      </c>
      <c r="B25" s="7">
        <f>'נספח 3'!B52</f>
        <v>1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0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2"/>
    </row>
    <row r="33" spans="1:5" ht="15.6" x14ac:dyDescent="0.3">
      <c r="A33" s="3" t="s">
        <v>43</v>
      </c>
      <c r="B33" s="7">
        <f>B8+B10+B14+B19+B14</f>
        <v>16</v>
      </c>
      <c r="C33" s="47"/>
      <c r="D33" s="47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95</v>
      </c>
      <c r="B36" s="48">
        <f>(B19+B29+B15)/B39*100</f>
        <v>5.9763932466756313E-3</v>
      </c>
    </row>
    <row r="37" spans="1:5" ht="31.2" x14ac:dyDescent="0.3">
      <c r="A37" s="4" t="s">
        <v>96</v>
      </c>
      <c r="B37" s="48">
        <f>B33/(B39)*100</f>
        <v>9.5622291946810101E-2</v>
      </c>
    </row>
    <row r="38" spans="1:5" ht="15.6" x14ac:dyDescent="0.3">
      <c r="A38" s="3"/>
      <c r="B38" s="7"/>
    </row>
    <row r="39" spans="1:5" ht="15.6" x14ac:dyDescent="0.3">
      <c r="A39" s="3" t="s">
        <v>99</v>
      </c>
      <c r="B39" s="8">
        <f>('טופס 107'!B39+'טופס 107'!B43)/2</f>
        <v>16732.5</v>
      </c>
      <c r="D39" s="46"/>
      <c r="E39" s="46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10" zoomScaleNormal="100" workbookViewId="0">
      <selection activeCell="B23" sqref="B23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אישור:9964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60 ומעלה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92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14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B11</f>
        <v>14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1</v>
      </c>
    </row>
    <row r="24" spans="1:2" ht="15.6" x14ac:dyDescent="0.3">
      <c r="A24" s="3" t="s">
        <v>62</v>
      </c>
      <c r="B24" s="7">
        <f>SUM(B23)</f>
        <v>1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15</v>
      </c>
    </row>
    <row r="51" spans="1:2" ht="15.6" x14ac:dyDescent="0.3">
      <c r="A51" s="3"/>
      <c r="B51" s="7"/>
    </row>
    <row r="52" spans="1:2" ht="15.6" x14ac:dyDescent="0.3">
      <c r="A52" s="3" t="s">
        <v>97</v>
      </c>
      <c r="B52" s="8">
        <f>'נספח 1'!B39</f>
        <v>16732.5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25" workbookViewId="0">
      <selection activeCell="A58" sqref="A58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אישור:9964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60 ומעלה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93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0</v>
      </c>
    </row>
    <row r="9" spans="1:8" ht="15.6" x14ac:dyDescent="0.3">
      <c r="A9" s="3" t="s">
        <v>20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94</v>
      </c>
      <c r="B11" s="9"/>
    </row>
    <row r="12" spans="1:8" ht="15.6" x14ac:dyDescent="0.3">
      <c r="A12" s="6" t="s">
        <v>9</v>
      </c>
      <c r="B12" s="32">
        <v>0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0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0</v>
      </c>
    </row>
    <row r="39" spans="1:2" ht="15.6" x14ac:dyDescent="0.3">
      <c r="A39" s="3" t="s">
        <v>59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106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0</v>
      </c>
    </row>
    <row r="46" spans="1:2" ht="15.6" x14ac:dyDescent="0.3">
      <c r="A46" s="3" t="s">
        <v>107</v>
      </c>
      <c r="B46" s="7">
        <f>SUM(B43:B45)</f>
        <v>0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1</v>
      </c>
    </row>
    <row r="52" spans="1:2" ht="15.6" x14ac:dyDescent="0.3">
      <c r="A52" s="3" t="s">
        <v>108</v>
      </c>
      <c r="B52" s="7">
        <f>SUM(B49:B51)</f>
        <v>1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1</v>
      </c>
    </row>
    <row r="55" spans="1:2" ht="15.6" x14ac:dyDescent="0.3">
      <c r="A55" s="3"/>
      <c r="B55" s="7"/>
    </row>
    <row r="56" spans="1:2" ht="15.6" x14ac:dyDescent="0.3">
      <c r="A56" s="3" t="s">
        <v>103</v>
      </c>
      <c r="B56" s="8">
        <f>'נספח 1'!B39</f>
        <v>16732.5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topLeftCell="A22" workbookViewId="0">
      <selection activeCell="B39" sqref="B39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אישור:9964</v>
      </c>
      <c r="B1" s="15" t="s">
        <v>66</v>
      </c>
    </row>
    <row r="2" spans="1:2" x14ac:dyDescent="0.25">
      <c r="A2" s="2" t="str">
        <f>'נספח 1'!A2</f>
        <v>שם הקופה תגמולים 60 ומעלה עיריית תל אביב</v>
      </c>
      <c r="B2" s="16" t="s">
        <v>100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14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14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1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4">
        <f>'נספח 1'!B12</f>
        <v>1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0</v>
      </c>
    </row>
    <row r="13" spans="1:2" ht="27.6" x14ac:dyDescent="0.25">
      <c r="A13" s="20" t="s">
        <v>71</v>
      </c>
      <c r="B13" s="21">
        <f>'נספח 1'!B14</f>
        <v>0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1</v>
      </c>
    </row>
    <row r="18" spans="1:2" x14ac:dyDescent="0.25">
      <c r="A18" s="20" t="s">
        <v>74</v>
      </c>
      <c r="B18" s="34">
        <f>'נספח 3'!B9</f>
        <v>0</v>
      </c>
    </row>
    <row r="19" spans="1:2" x14ac:dyDescent="0.25">
      <c r="A19" s="20" t="s">
        <v>75</v>
      </c>
      <c r="B19" s="34">
        <f>'נספח 1'!B21</f>
        <v>0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78</v>
      </c>
      <c r="B22" s="35">
        <f>'נספח 1'!B24</f>
        <v>0</v>
      </c>
    </row>
    <row r="23" spans="1:2" x14ac:dyDescent="0.25">
      <c r="A23" s="20" t="s">
        <v>79</v>
      </c>
      <c r="B23" s="35">
        <f>'נספח 1'!B25</f>
        <v>1</v>
      </c>
    </row>
    <row r="24" spans="1:2" x14ac:dyDescent="0.25">
      <c r="A24" s="20" t="s">
        <v>80</v>
      </c>
      <c r="B24" s="34">
        <f>'נספח 1'!B26</f>
        <v>0</v>
      </c>
    </row>
    <row r="25" spans="1:2" x14ac:dyDescent="0.25">
      <c r="A25" s="20" t="s">
        <v>81</v>
      </c>
      <c r="B25" s="35">
        <f>'נספח 1'!B27</f>
        <v>0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82</v>
      </c>
      <c r="B28" s="21"/>
    </row>
    <row r="29" spans="1:2" x14ac:dyDescent="0.25">
      <c r="A29" s="20" t="s">
        <v>83</v>
      </c>
      <c r="B29" s="21"/>
    </row>
    <row r="30" spans="1:2" x14ac:dyDescent="0.25">
      <c r="A30" s="22"/>
      <c r="B30" s="23"/>
    </row>
    <row r="31" spans="1:2" x14ac:dyDescent="0.25">
      <c r="A31" s="22" t="s">
        <v>84</v>
      </c>
      <c r="B31" s="25"/>
    </row>
    <row r="32" spans="1:2" ht="27.6" x14ac:dyDescent="0.25">
      <c r="A32" s="20" t="s">
        <v>85</v>
      </c>
      <c r="B32" s="39">
        <f>B17</f>
        <v>1</v>
      </c>
    </row>
    <row r="33" spans="1:3" x14ac:dyDescent="0.25">
      <c r="A33" s="20" t="s">
        <v>86</v>
      </c>
      <c r="B33" s="39">
        <f>B32+B8+B4+B12</f>
        <v>16</v>
      </c>
      <c r="C33" t="b">
        <f>B10='נספח 2'!B24</f>
        <v>1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87</v>
      </c>
      <c r="B36" s="28">
        <f>B32/B39</f>
        <v>7.3893445651370724E-5</v>
      </c>
    </row>
    <row r="37" spans="1:3" x14ac:dyDescent="0.25">
      <c r="A37" s="27" t="s">
        <v>98</v>
      </c>
      <c r="B37" s="28">
        <f>B33/((B39+B43)/2)</f>
        <v>9.56222919468101E-4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13533</v>
      </c>
      <c r="C39">
        <f>B39*1000</f>
        <v>13533000</v>
      </c>
    </row>
    <row r="40" spans="1:3" ht="27.6" x14ac:dyDescent="0.25">
      <c r="A40" s="20" t="s">
        <v>88</v>
      </c>
      <c r="B40" s="29"/>
    </row>
    <row r="41" spans="1:3" ht="27.6" x14ac:dyDescent="0.25">
      <c r="A41" s="20" t="s">
        <v>89</v>
      </c>
      <c r="B41" s="29"/>
    </row>
    <row r="42" spans="1:3" x14ac:dyDescent="0.25">
      <c r="A42" s="30"/>
      <c r="B42" s="29"/>
      <c r="C42" s="43"/>
    </row>
    <row r="43" spans="1:3" ht="18" customHeight="1" x14ac:dyDescent="0.25">
      <c r="A43" s="31" t="s">
        <v>90</v>
      </c>
      <c r="B43" s="29">
        <v>19932</v>
      </c>
      <c r="C43" s="44"/>
    </row>
    <row r="44" spans="1:3" x14ac:dyDescent="0.25">
      <c r="C44" s="43"/>
    </row>
    <row r="45" spans="1:3" x14ac:dyDescent="0.25">
      <c r="B45" s="29">
        <f>(B39+B43)/2</f>
        <v>16732.5</v>
      </c>
      <c r="C45" s="43"/>
    </row>
    <row r="46" spans="1:3" x14ac:dyDescent="0.25">
      <c r="B46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2022-12-21T13:09:42Z</dcterms:modified>
</cp:coreProperties>
</file>