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8800" windowHeight="11796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B33" i="1" l="1"/>
  <c r="B45" i="4" l="1"/>
  <c r="B13" i="2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/>
  <c r="B9" i="3"/>
  <c r="B48" i="2"/>
  <c r="B31" i="1"/>
  <c r="B42" i="2"/>
  <c r="B30" i="1"/>
  <c r="B36" i="2"/>
  <c r="B17" i="1"/>
  <c r="B30" i="2"/>
  <c r="B15" i="1" s="1"/>
  <c r="B14" i="1" s="1"/>
  <c r="B13" i="4" s="1"/>
  <c r="B12" i="4" s="1"/>
  <c r="B29" i="1"/>
  <c r="B10" i="1" l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19" i="1"/>
  <c r="B36" i="4" l="1"/>
  <c r="B33" i="4"/>
  <c r="B37" i="4" s="1"/>
  <c r="B37" i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<sst xmlns="http://schemas.openxmlformats.org/spreadsheetml/2006/main" count="147" uniqueCount="109">
  <si>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</si>
  <si>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</si>
  <si>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</si>
  <si>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</si>
  <si>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</si>
  <si>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</si>
  <si>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</si>
  <si>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</si>
  <si>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</si>
  <si>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</si>
  <si>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</si>
  <si>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</si>
  <si>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</si>
  <si>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</si>
  <si>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</si>
  <si>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</si>
  <si>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</si>
  <si>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</si>
  <si>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</si>
  <si>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</si>
  <si>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</si>
  <si>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</si>
  <si>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</si>
  <si>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</si>
  <si>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</si>
  <si>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</si>
  <si>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</si>
  <si>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</si>
  <si>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</si>
  <si>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</si>
  <si>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</si>
  <si>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</si>
  <si>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</si>
  <si>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</si>
  <si>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</si>
  <si>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</si>
  <si>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</si>
  <si>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</si>
  <si>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</si>
  <si>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</si>
  <si>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</si>
  <si>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</si>
  <si>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</si>
  <si>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</si>
  <si>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</si>
  <si>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</si>
  <si>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</si>
  <si>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</si>
  <si>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</si>
  <si>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</si>
  <si>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</si>
  <si>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</si>
  <si>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</si>
  <si>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</si>
  <si>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</si>
  <si>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</si>
  <si>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</si>
  <si>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</si>
  <si>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</si>
  <si>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</si>
  <si>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</si>
  <si>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</si>
  <si>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</si>
  <si>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</si>
  <si>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</si>
  <si>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</si>
  <si>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</si>
  <si>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</si>
  <si>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</si>
  <si>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</si>
  <si>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</si>
  <si>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</si>
  <si>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</si>
  <si>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</si>
  <si>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</si>
  <si>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</si>
  <si>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</si>
  <si>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</si>
  <si>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</si>
  <si>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</si>
  <si>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</si>
  <si>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</si>
  <si>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</si>
  <si>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</si>
  <si>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</si>
  <si>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</si>
  <si>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</si>
  <si>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</si>
  <si>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</si>
  <si>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</si>
  <si>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</si>
  <si>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</si>
  <si>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</si>
  <si>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</si>
  <si>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</si>
  <si>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</si>
  <si>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</si>
  <si>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</si>
  <si>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</si>
  <si>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</si>
  <si>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ינואר דצמבר 2021</t>
  </si>
  <si>
    <t>מספר אישור:9964</t>
  </si>
  <si>
    <t>שם הקופה תגמולים 60 ומעלה עיריית תל אביב</t>
  </si>
  <si>
    <t>8. סך נכסים יתרה ממוצעת לשנים 2020 ו-2021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</si>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</sst>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_(* #,##0.000_);_(* \(#,##0.000\);_(* &quot;-&quot;??_);_(@_)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1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7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7" workbookViewId="0">
      <selection activeCell="B37" sqref="B37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101</v>
      </c>
      <c r="C1" s="49"/>
      <c r="D1" s="50"/>
      <c r="E1" s="50"/>
      <c r="F1" s="50"/>
      <c r="G1" s="50"/>
      <c r="H1" s="2"/>
      <c r="I1" s="2"/>
      <c r="J1" s="2"/>
    </row>
    <row r="2" spans="1:10" x14ac:dyDescent="0.25">
      <c r="A2" s="2" t="s">
        <v>102</v>
      </c>
      <c r="B2" s="2"/>
      <c r="H2" s="2"/>
      <c r="I2" s="2"/>
      <c r="J2" s="2"/>
    </row>
    <row r="3" spans="1:10" ht="16.8" x14ac:dyDescent="0.3">
      <c r="A3" s="5" t="s">
        <v>91</v>
      </c>
      <c r="B3" s="41">
        <v>44561</v>
      </c>
      <c r="C3" s="49"/>
      <c r="D3" s="50"/>
      <c r="E3" s="50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44</v>
      </c>
      <c r="B6" s="7">
        <f>SUM(B7:B8)</f>
        <v>14</v>
      </c>
    </row>
    <row r="7" spans="1:10" ht="15.6" x14ac:dyDescent="0.3">
      <c r="A7" s="4" t="s">
        <v>29</v>
      </c>
      <c r="B7" s="7">
        <f>'נספח 2'!B9</f>
        <v>0</v>
      </c>
    </row>
    <row r="8" spans="1:10" ht="15.6" x14ac:dyDescent="0.3">
      <c r="A8" s="4" t="s">
        <v>30</v>
      </c>
      <c r="B8" s="7">
        <f>'נספח 2'!B11</f>
        <v>14</v>
      </c>
    </row>
    <row r="9" spans="1:10" ht="15.6" x14ac:dyDescent="0.3">
      <c r="A9" s="3"/>
      <c r="B9" s="7"/>
    </row>
    <row r="10" spans="1:10" ht="15.6" x14ac:dyDescent="0.3">
      <c r="A10" s="3" t="s">
        <v>23</v>
      </c>
      <c r="B10" s="7">
        <f>SUM(B11:B12)</f>
        <v>1</v>
      </c>
    </row>
    <row r="11" spans="1:10" ht="15.6" x14ac:dyDescent="0.3">
      <c r="A11" s="4" t="s">
        <v>31</v>
      </c>
      <c r="B11" s="7">
        <f>'נספח 2'!B20</f>
        <v>0</v>
      </c>
    </row>
    <row r="12" spans="1:10" ht="15.6" x14ac:dyDescent="0.3">
      <c r="A12" s="4" t="s">
        <v>32</v>
      </c>
      <c r="B12" s="7">
        <f>'נספח 2'!B24</f>
        <v>1</v>
      </c>
    </row>
    <row r="13" spans="1:10" ht="15.6" x14ac:dyDescent="0.3">
      <c r="A13" s="3"/>
      <c r="B13" s="7"/>
    </row>
    <row r="14" spans="1:10" ht="15.6" x14ac:dyDescent="0.3">
      <c r="A14" s="3" t="s">
        <v>24</v>
      </c>
      <c r="B14" s="7">
        <f>SUM(B15:B17)</f>
        <v>0</v>
      </c>
    </row>
    <row r="15" spans="1:10" ht="31.2" x14ac:dyDescent="0.3">
      <c r="A15" s="4" t="s">
        <v>46</v>
      </c>
      <c r="B15" s="7">
        <f>'נספח 2'!B30</f>
        <v>0</v>
      </c>
    </row>
    <row r="16" spans="1:10" ht="15.6" x14ac:dyDescent="0.3">
      <c r="A16" s="4" t="s">
        <v>33</v>
      </c>
      <c r="B16" s="7">
        <v>0</v>
      </c>
    </row>
    <row r="17" spans="1:5" ht="15.6" x14ac:dyDescent="0.3">
      <c r="A17" s="4" t="s">
        <v>34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25</v>
      </c>
      <c r="B19" s="7">
        <f>SUM(B20:B27)</f>
        <v>1</v>
      </c>
    </row>
    <row r="20" spans="1:5" ht="15.6" x14ac:dyDescent="0.3">
      <c r="A20" s="4" t="s">
        <v>35</v>
      </c>
      <c r="B20" s="7">
        <f>'נספח 3'!B9</f>
        <v>0</v>
      </c>
    </row>
    <row r="21" spans="1:5" ht="15.6" x14ac:dyDescent="0.3">
      <c r="A21" s="4" t="s">
        <v>36</v>
      </c>
      <c r="B21" s="7">
        <f>'נספח 3'!B14</f>
        <v>0</v>
      </c>
    </row>
    <row r="22" spans="1:5" ht="15.6" x14ac:dyDescent="0.3">
      <c r="A22" s="4" t="s">
        <v>37</v>
      </c>
      <c r="B22" s="7">
        <f>'נספח 3'!B20</f>
        <v>0</v>
      </c>
    </row>
    <row r="23" spans="1:5" ht="15.6" x14ac:dyDescent="0.3">
      <c r="A23" s="4" t="s">
        <v>38</v>
      </c>
      <c r="B23" s="7">
        <f>'נספח 3'!B26</f>
        <v>0</v>
      </c>
    </row>
    <row r="24" spans="1:5" ht="15.6" x14ac:dyDescent="0.3">
      <c r="A24" s="4" t="s">
        <v>104</v>
      </c>
      <c r="B24" s="7">
        <f>'נספח 3'!B46</f>
        <v>0</v>
      </c>
    </row>
    <row r="25" spans="1:5" ht="15.6" x14ac:dyDescent="0.3">
      <c r="A25" s="4" t="s">
        <v>105</v>
      </c>
      <c r="B25" s="7">
        <f>'נספח 3'!B52</f>
        <v>1</v>
      </c>
    </row>
    <row r="26" spans="1:5" ht="15.6" x14ac:dyDescent="0.3">
      <c r="A26" s="4" t="s">
        <v>39</v>
      </c>
      <c r="B26" s="7">
        <f>'נספח 3'!B33</f>
        <v>0</v>
      </c>
    </row>
    <row r="27" spans="1:5" ht="15.6" x14ac:dyDescent="0.3">
      <c r="A27" s="4" t="s">
        <v>40</v>
      </c>
      <c r="B27" s="7">
        <f>'נספח 3'!B38</f>
        <v>0</v>
      </c>
    </row>
    <row r="28" spans="1:5" ht="15.6" x14ac:dyDescent="0.3">
      <c r="A28" s="3"/>
      <c r="B28" s="7"/>
    </row>
    <row r="29" spans="1:5" ht="15.6" x14ac:dyDescent="0.3">
      <c r="A29" s="3" t="s">
        <v>26</v>
      </c>
      <c r="B29" s="7">
        <f>SUM(B30:B31)</f>
        <v>0</v>
      </c>
    </row>
    <row r="30" spans="1:5" ht="15.6" x14ac:dyDescent="0.3">
      <c r="A30" s="4" t="s">
        <v>41</v>
      </c>
      <c r="B30" s="7">
        <f>'נספח 2'!B42</f>
        <v>0</v>
      </c>
    </row>
    <row r="31" spans="1:5" ht="15.6" x14ac:dyDescent="0.3">
      <c r="A31" s="4" t="s">
        <v>42</v>
      </c>
      <c r="B31" s="7">
        <f>'נספח 2'!B48</f>
        <v>0</v>
      </c>
    </row>
    <row r="32" spans="1:5" ht="15.6" x14ac:dyDescent="0.3">
      <c r="A32" s="3"/>
      <c r="B32" s="10"/>
      <c r="E32" s="42"/>
    </row>
    <row r="33" spans="1:5" ht="15.6" x14ac:dyDescent="0.3">
      <c r="A33" s="3" t="s">
        <v>43</v>
      </c>
      <c r="B33" s="7">
        <f>B8+B10+B14+B19+B14</f>
        <v>16</v>
      </c>
      <c r="C33" s="47"/>
      <c r="D33" s="47"/>
    </row>
    <row r="34" spans="1:5" ht="15.6" x14ac:dyDescent="0.3">
      <c r="A34" s="3"/>
      <c r="B34" s="7"/>
    </row>
    <row r="35" spans="1:5" ht="15.6" x14ac:dyDescent="0.3">
      <c r="A35" s="3" t="s">
        <v>27</v>
      </c>
      <c r="B35" s="7"/>
    </row>
    <row r="36" spans="1:5" ht="46.8" x14ac:dyDescent="0.3">
      <c r="A36" s="4" t="s">
        <v>95</v>
      </c>
      <c r="B36" s="48">
        <f>(B19+B29+B15)/B39*100</f>
        <v>5.9763932466756313E-3</v>
      </c>
    </row>
    <row r="37" spans="1:5" ht="31.2" x14ac:dyDescent="0.3">
      <c r="A37" s="4" t="s">
        <v>96</v>
      </c>
      <c r="B37" s="48">
        <f>B33/(B39)*100</f>
        <v>9.5622291946810101E-2</v>
      </c>
    </row>
    <row r="38" spans="1:5" ht="15.6" x14ac:dyDescent="0.3">
      <c r="A38" s="3"/>
      <c r="B38" s="7"/>
    </row>
    <row r="39" spans="1:5" ht="15.6" x14ac:dyDescent="0.3">
      <c r="A39" s="3" t="s">
        <v>99</v>
      </c>
      <c r="B39" s="8">
        <f>('טופס 107'!B39+'טופס 107'!B43)/2</f>
        <v>16732.5</v>
      </c>
      <c r="D39" s="46"/>
      <c r="E39" s="46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10" zoomScaleNormal="100" workbookViewId="0">
      <selection activeCell="B23" sqref="B23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אישור:9964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60 ומעלה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92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45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60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14</v>
      </c>
    </row>
    <row r="12" spans="1:8" ht="15.6" x14ac:dyDescent="0.3">
      <c r="A12" s="6"/>
      <c r="B12" s="33"/>
    </row>
    <row r="13" spans="1:8" ht="15.6" x14ac:dyDescent="0.3">
      <c r="A13" s="3" t="s">
        <v>61</v>
      </c>
      <c r="B13" s="7">
        <f>B11</f>
        <v>14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63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1</v>
      </c>
    </row>
    <row r="24" spans="1:2" ht="15.6" x14ac:dyDescent="0.3">
      <c r="A24" s="3" t="s">
        <v>62</v>
      </c>
      <c r="B24" s="7">
        <f>SUM(B23)</f>
        <v>1</v>
      </c>
    </row>
    <row r="25" spans="1:2" ht="15.6" x14ac:dyDescent="0.3">
      <c r="A25" s="3"/>
      <c r="B25" s="7"/>
    </row>
    <row r="26" spans="1:2" ht="15.6" x14ac:dyDescent="0.3">
      <c r="A26" s="3" t="s">
        <v>47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48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49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50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51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22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15</v>
      </c>
    </row>
    <row r="51" spans="1:2" ht="15.6" x14ac:dyDescent="0.3">
      <c r="A51" s="3"/>
      <c r="B51" s="7"/>
    </row>
    <row r="52" spans="1:2" ht="15.6" x14ac:dyDescent="0.3">
      <c r="A52" s="3" t="s">
        <v>97</v>
      </c>
      <c r="B52" s="8">
        <f>'נספח 1'!B39</f>
        <v>16732.5</v>
      </c>
    </row>
    <row r="53" spans="1:2" ht="15.6" x14ac:dyDescent="0.3">
      <c r="A53" s="3"/>
      <c r="B53" s="7"/>
    </row>
    <row r="54" spans="1:2" ht="15.6" x14ac:dyDescent="0.3">
      <c r="A54" s="3" t="s">
        <v>52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25" workbookViewId="0">
      <selection activeCell="A58" sqref="A58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אישור:9964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60 ומעלה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93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53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20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94</v>
      </c>
      <c r="B11" s="9"/>
    </row>
    <row r="12" spans="1:8" ht="15.6" x14ac:dyDescent="0.3">
      <c r="A12" s="6" t="s">
        <v>9</v>
      </c>
      <c r="B12" s="32">
        <v>0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54</v>
      </c>
      <c r="B28" s="9"/>
    </row>
    <row r="29" spans="1:2" ht="15.6" x14ac:dyDescent="0.3">
      <c r="A29" s="3" t="s">
        <v>55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56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0</v>
      </c>
    </row>
    <row r="39" spans="1:2" ht="15.6" x14ac:dyDescent="0.3">
      <c r="A39" s="3" t="s">
        <v>59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106</v>
      </c>
      <c r="B41" s="9"/>
    </row>
    <row r="42" spans="1:2" ht="15.6" x14ac:dyDescent="0.3">
      <c r="A42" s="3" t="s">
        <v>57</v>
      </c>
      <c r="B42" s="9"/>
    </row>
    <row r="43" spans="1:2" ht="15.6" x14ac:dyDescent="0.3">
      <c r="A43" s="6" t="s">
        <v>64</v>
      </c>
      <c r="B43" s="9"/>
    </row>
    <row r="44" spans="1:2" ht="15.6" x14ac:dyDescent="0.3">
      <c r="A44" s="6" t="s">
        <v>65</v>
      </c>
      <c r="B44" s="9"/>
    </row>
    <row r="45" spans="1:2" ht="15.6" x14ac:dyDescent="0.3">
      <c r="A45" s="6" t="s">
        <v>9</v>
      </c>
      <c r="B45" s="32">
        <v>0</v>
      </c>
    </row>
    <row r="46" spans="1:2" ht="15.6" x14ac:dyDescent="0.3">
      <c r="A46" s="3" t="s">
        <v>107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58</v>
      </c>
      <c r="B48" s="9"/>
    </row>
    <row r="49" spans="1:2" ht="15.6" x14ac:dyDescent="0.3">
      <c r="A49" s="6" t="s">
        <v>64</v>
      </c>
      <c r="B49" s="9">
        <v>0</v>
      </c>
    </row>
    <row r="50" spans="1:2" ht="15.6" x14ac:dyDescent="0.3">
      <c r="A50" s="6" t="s">
        <v>65</v>
      </c>
      <c r="B50" s="9">
        <v>0</v>
      </c>
    </row>
    <row r="51" spans="1:2" ht="15.6" x14ac:dyDescent="0.3">
      <c r="A51" s="6" t="s">
        <v>9</v>
      </c>
      <c r="B51" s="32">
        <v>1</v>
      </c>
    </row>
    <row r="52" spans="1:2" ht="15.6" x14ac:dyDescent="0.3">
      <c r="A52" s="3" t="s">
        <v>108</v>
      </c>
      <c r="B52" s="7">
        <f>SUM(B49:B51)</f>
        <v>1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1</v>
      </c>
    </row>
    <row r="55" spans="1:2" ht="15.6" x14ac:dyDescent="0.3">
      <c r="A55" s="3"/>
      <c r="B55" s="7"/>
    </row>
    <row r="56" spans="1:2" ht="15.6" x14ac:dyDescent="0.3">
      <c r="A56" s="3" t="s">
        <v>103</v>
      </c>
      <c r="B56" s="8">
        <f>'נספח 1'!B39</f>
        <v>16732.5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topLeftCell="A22" workbookViewId="0">
      <selection activeCell="B39" sqref="B39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2" ht="15.6" x14ac:dyDescent="0.25">
      <c r="A1" s="2" t="str">
        <f>'נספח 1'!A1</f>
        <v>מספר אישור:9964</v>
      </c>
      <c r="B1" s="15" t="s">
        <v>66</v>
      </c>
    </row>
    <row r="2" spans="1:2" x14ac:dyDescent="0.25">
      <c r="A2" s="2" t="str">
        <f>'נספח 1'!A2</f>
        <v>שם הקופה תגמולים 60 ומעלה עיריית תל אביב</v>
      </c>
      <c r="B2" s="16" t="s">
        <v>100</v>
      </c>
    </row>
    <row r="3" spans="1:2" x14ac:dyDescent="0.25">
      <c r="A3" s="17"/>
      <c r="B3" s="18" t="s">
        <v>67</v>
      </c>
    </row>
    <row r="4" spans="1:2" x14ac:dyDescent="0.25">
      <c r="A4" s="19" t="s">
        <v>68</v>
      </c>
      <c r="B4" s="36">
        <f>B5+B6</f>
        <v>14</v>
      </c>
    </row>
    <row r="5" spans="1:2" x14ac:dyDescent="0.25">
      <c r="A5" s="20" t="s">
        <v>69</v>
      </c>
      <c r="B5" s="21"/>
    </row>
    <row r="6" spans="1:2" x14ac:dyDescent="0.25">
      <c r="A6" s="20" t="s">
        <v>70</v>
      </c>
      <c r="B6" s="35">
        <f>'נספח 1'!B8</f>
        <v>14</v>
      </c>
    </row>
    <row r="7" spans="1:2" x14ac:dyDescent="0.25">
      <c r="A7" s="22"/>
      <c r="B7" s="23"/>
    </row>
    <row r="8" spans="1:2" x14ac:dyDescent="0.25">
      <c r="A8" s="22" t="s">
        <v>23</v>
      </c>
      <c r="B8" s="37">
        <f>B9+B10</f>
        <v>1</v>
      </c>
    </row>
    <row r="9" spans="1:2" x14ac:dyDescent="0.25">
      <c r="A9" s="20" t="s">
        <v>69</v>
      </c>
      <c r="B9" s="21"/>
    </row>
    <row r="10" spans="1:2" x14ac:dyDescent="0.25">
      <c r="A10" s="20" t="s">
        <v>70</v>
      </c>
      <c r="B10" s="34">
        <f>'נספח 1'!B12</f>
        <v>1</v>
      </c>
    </row>
    <row r="11" spans="1:2" x14ac:dyDescent="0.25">
      <c r="A11" s="22"/>
      <c r="B11" s="23"/>
    </row>
    <row r="12" spans="1:2" x14ac:dyDescent="0.25">
      <c r="A12" s="22" t="s">
        <v>24</v>
      </c>
      <c r="B12" s="24">
        <f>B13+B14+B15</f>
        <v>0</v>
      </c>
    </row>
    <row r="13" spans="1:2" ht="27.6" x14ac:dyDescent="0.25">
      <c r="A13" s="20" t="s">
        <v>71</v>
      </c>
      <c r="B13" s="21">
        <f>'נספח 1'!B14</f>
        <v>0</v>
      </c>
    </row>
    <row r="14" spans="1:2" x14ac:dyDescent="0.25">
      <c r="A14" s="20" t="s">
        <v>72</v>
      </c>
      <c r="B14" s="21"/>
    </row>
    <row r="15" spans="1:2" x14ac:dyDescent="0.25">
      <c r="A15" s="20" t="s">
        <v>73</v>
      </c>
      <c r="B15" s="21"/>
    </row>
    <row r="16" spans="1:2" x14ac:dyDescent="0.25">
      <c r="A16" s="22"/>
      <c r="B16" s="23"/>
    </row>
    <row r="17" spans="1:2" x14ac:dyDescent="0.25">
      <c r="A17" s="22" t="s">
        <v>25</v>
      </c>
      <c r="B17" s="38">
        <f>SUM(B18:B26)</f>
        <v>1</v>
      </c>
    </row>
    <row r="18" spans="1:2" x14ac:dyDescent="0.25">
      <c r="A18" s="20" t="s">
        <v>74</v>
      </c>
      <c r="B18" s="34">
        <f>'נספח 3'!B9</f>
        <v>0</v>
      </c>
    </row>
    <row r="19" spans="1:2" x14ac:dyDescent="0.25">
      <c r="A19" s="20" t="s">
        <v>75</v>
      </c>
      <c r="B19" s="34">
        <f>'נספח 1'!B21</f>
        <v>0</v>
      </c>
    </row>
    <row r="20" spans="1:2" x14ac:dyDescent="0.25">
      <c r="A20" s="20" t="s">
        <v>76</v>
      </c>
      <c r="B20" s="21"/>
    </row>
    <row r="21" spans="1:2" x14ac:dyDescent="0.25">
      <c r="A21" s="20" t="s">
        <v>77</v>
      </c>
      <c r="B21" s="21"/>
    </row>
    <row r="22" spans="1:2" x14ac:dyDescent="0.25">
      <c r="A22" s="20" t="s">
        <v>78</v>
      </c>
      <c r="B22" s="35">
        <f>'נספח 1'!B24</f>
        <v>0</v>
      </c>
    </row>
    <row r="23" spans="1:2" x14ac:dyDescent="0.25">
      <c r="A23" s="20" t="s">
        <v>79</v>
      </c>
      <c r="B23" s="35">
        <f>'נספח 1'!B25</f>
        <v>1</v>
      </c>
    </row>
    <row r="24" spans="1:2" x14ac:dyDescent="0.25">
      <c r="A24" s="20" t="s">
        <v>80</v>
      </c>
      <c r="B24" s="34">
        <f>'נספח 1'!B26</f>
        <v>0</v>
      </c>
    </row>
    <row r="25" spans="1:2" x14ac:dyDescent="0.25">
      <c r="A25" s="20" t="s">
        <v>81</v>
      </c>
      <c r="B25" s="35">
        <f>'נספח 1'!B27</f>
        <v>0</v>
      </c>
    </row>
    <row r="26" spans="1:2" x14ac:dyDescent="0.25">
      <c r="A26" s="22"/>
      <c r="B26" s="23"/>
    </row>
    <row r="27" spans="1:2" x14ac:dyDescent="0.25">
      <c r="A27" s="22" t="s">
        <v>26</v>
      </c>
      <c r="B27" s="24">
        <f>B28+B29</f>
        <v>0</v>
      </c>
    </row>
    <row r="28" spans="1:2" x14ac:dyDescent="0.25">
      <c r="A28" s="20" t="s">
        <v>82</v>
      </c>
      <c r="B28" s="21"/>
    </row>
    <row r="29" spans="1:2" x14ac:dyDescent="0.25">
      <c r="A29" s="20" t="s">
        <v>83</v>
      </c>
      <c r="B29" s="21"/>
    </row>
    <row r="30" spans="1:2" x14ac:dyDescent="0.25">
      <c r="A30" s="22"/>
      <c r="B30" s="23"/>
    </row>
    <row r="31" spans="1:2" x14ac:dyDescent="0.25">
      <c r="A31" s="22" t="s">
        <v>84</v>
      </c>
      <c r="B31" s="25"/>
    </row>
    <row r="32" spans="1:2" ht="27.6" x14ac:dyDescent="0.25">
      <c r="A32" s="20" t="s">
        <v>85</v>
      </c>
      <c r="B32" s="39">
        <f>B17</f>
        <v>1</v>
      </c>
    </row>
    <row r="33" spans="1:3" x14ac:dyDescent="0.25">
      <c r="A33" s="20" t="s">
        <v>86</v>
      </c>
      <c r="B33" s="39">
        <f>B32+B8+B4+B12</f>
        <v>16</v>
      </c>
      <c r="C33" t="b">
        <f>B10='נספח 2'!B24</f>
        <v>1</v>
      </c>
    </row>
    <row r="34" spans="1:3" x14ac:dyDescent="0.25">
      <c r="A34" s="22"/>
      <c r="B34" s="23"/>
    </row>
    <row r="35" spans="1:3" x14ac:dyDescent="0.25">
      <c r="A35" s="22" t="s">
        <v>27</v>
      </c>
      <c r="B35" s="26"/>
    </row>
    <row r="36" spans="1:3" ht="27.6" x14ac:dyDescent="0.25">
      <c r="A36" s="27" t="s">
        <v>87</v>
      </c>
      <c r="B36" s="28">
        <f>B32/B39</f>
        <v>7.3893445651370724E-5</v>
      </c>
    </row>
    <row r="37" spans="1:3" x14ac:dyDescent="0.25">
      <c r="A37" s="27" t="s">
        <v>98</v>
      </c>
      <c r="B37" s="28">
        <f>B33/((B39+B43)/2)</f>
        <v>9.56222919468101E-4</v>
      </c>
    </row>
    <row r="38" spans="1:3" x14ac:dyDescent="0.25">
      <c r="A38" s="22"/>
      <c r="B38" s="23"/>
    </row>
    <row r="39" spans="1:3" x14ac:dyDescent="0.25">
      <c r="A39" s="22" t="s">
        <v>28</v>
      </c>
      <c r="B39" s="21">
        <v>13533</v>
      </c>
      <c r="C39">
        <f>B39*1000</f>
        <v>13533000</v>
      </c>
    </row>
    <row r="40" spans="1:3" ht="27.6" x14ac:dyDescent="0.25">
      <c r="A40" s="20" t="s">
        <v>88</v>
      </c>
      <c r="B40" s="29"/>
    </row>
    <row r="41" spans="1:3" ht="27.6" x14ac:dyDescent="0.25">
      <c r="A41" s="20" t="s">
        <v>89</v>
      </c>
      <c r="B41" s="29"/>
    </row>
    <row r="42" spans="1:3" x14ac:dyDescent="0.25">
      <c r="A42" s="30"/>
      <c r="B42" s="29"/>
      <c r="C42" s="43"/>
    </row>
    <row r="43" spans="1:3" ht="18" customHeight="1" x14ac:dyDescent="0.25">
      <c r="A43" s="31" t="s">
        <v>90</v>
      </c>
      <c r="B43" s="29">
        <v>19932</v>
      </c>
      <c r="C43" s="44"/>
    </row>
    <row r="44" spans="1:3" x14ac:dyDescent="0.25">
      <c r="C44" s="43"/>
    </row>
    <row r="45" spans="1:3" x14ac:dyDescent="0.25">
      <c r="B45" s="29">
        <f>(B39+B43)/2</f>
        <v>16732.5</v>
      </c>
      <c r="C45" s="43"/>
    </row>
    <row r="46" spans="1:3" x14ac:dyDescent="0.25">
      <c r="B4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2022-12-21T13:09:42Z</dcterms:modified>
</cp:coreProperties>
</file>