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y1\רועי שוטף\תל אביב שוטף\2021\עריכה שנתי\הוצאות ישירות\דוחות מהבנק\לאתר\"/>
    </mc:Choice>
  </mc:AlternateContent>
  <bookViews>
    <workbookView xWindow="0" yWindow="0" windowWidth="28800" windowHeight="11796"/>
  </bookViews>
  <sheets>
    <sheet name="נספח 1" sheetId="1" r:id="rId1"/>
    <sheet name="נספח 2" sheetId="2" r:id="rId2"/>
    <sheet name="נספח 3" sheetId="3" r:id="rId3"/>
    <sheet name="טופס 107" sheetId="4" state="hidden" r:id="rId4"/>
  </sheets>
  <definedNames>
    <definedName name="_xlnm.Print_Area" localSheetId="3">'טופס 107'!$A$1:$B$44</definedName>
  </definedNames>
  <calcPr calcId="162913"/>
</workbook>
</file>

<file path=xl/calcChain.xml><?xml version="1.0" encoding="utf-8"?>
<calcChain xmlns="http://schemas.openxmlformats.org/spreadsheetml/2006/main">
  <c r="B36" i="1" l="1"/>
  <c r="B33" i="1" l="1"/>
  <c r="B45" i="4" l="1"/>
  <c r="B13" i="2"/>
  <c r="B8" i="1" l="1"/>
  <c r="C39" i="4" l="1"/>
  <c r="B27" i="1" l="1"/>
  <c r="B39" i="1" l="1"/>
  <c r="B52" i="3"/>
  <c r="B39" i="3"/>
  <c r="B52" i="2" l="1"/>
  <c r="A2" i="4" l="1"/>
  <c r="A1" i="4"/>
  <c r="B27" i="4"/>
  <c r="B56" i="3"/>
  <c r="B3" i="3"/>
  <c r="A2" i="3"/>
  <c r="A1" i="3"/>
  <c r="B3" i="2"/>
  <c r="A2" i="2"/>
  <c r="A1" i="2"/>
  <c r="B14" i="3"/>
  <c r="B20" i="2"/>
  <c r="B11" i="1" s="1"/>
  <c r="B24" i="2"/>
  <c r="B12" i="1" s="1"/>
  <c r="B9" i="2"/>
  <c r="B7" i="1"/>
  <c r="B33" i="3"/>
  <c r="B26" i="1" s="1"/>
  <c r="B24" i="4" s="1"/>
  <c r="B25" i="4"/>
  <c r="B46" i="3"/>
  <c r="B24" i="1" s="1"/>
  <c r="B22" i="4" s="1"/>
  <c r="B26" i="3"/>
  <c r="B23" i="1"/>
  <c r="B20" i="3"/>
  <c r="B22" i="1"/>
  <c r="B9" i="3"/>
  <c r="B48" i="2"/>
  <c r="B31" i="1"/>
  <c r="B42" i="2"/>
  <c r="B30" i="1"/>
  <c r="B36" i="2"/>
  <c r="B17" i="1"/>
  <c r="B30" i="2"/>
  <c r="B15" i="1" s="1"/>
  <c r="B14" i="1" s="1"/>
  <c r="B13" i="4" s="1"/>
  <c r="B12" i="4" s="1"/>
  <c r="B29" i="1"/>
  <c r="B10" i="1" l="1"/>
  <c r="B21" i="1"/>
  <c r="B19" i="4" s="1"/>
  <c r="B20" i="1"/>
  <c r="B18" i="4"/>
  <c r="B25" i="1"/>
  <c r="B23" i="4" s="1"/>
  <c r="B10" i="4"/>
  <c r="B54" i="3"/>
  <c r="B6" i="1"/>
  <c r="B6" i="4"/>
  <c r="B50" i="2"/>
  <c r="B8" i="4" l="1"/>
  <c r="C33" i="4"/>
  <c r="B4" i="4"/>
  <c r="B17" i="4"/>
  <c r="B32" i="4" s="1"/>
  <c r="B19" i="1"/>
  <c r="B36" i="4" l="1"/>
  <c r="B33" i="4"/>
  <c r="B37" i="4" s="1"/>
  <c r="B37" i="1"/>
</calcChain>
</file>

<file path=xl/sharedStrings.xml><?xml version="1.0" encoding="utf-8"?>
<sst xmlns="http://schemas.openxmlformats.org/spreadsheetml/2006/main" count="147" uniqueCount="109">
  <si>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</si>
  <si>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</si>
  <si>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</si>
  <si>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</si>
  <si>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</si>
  <si>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צדדים שאינם קשורים</t>
  </si>
  <si>
    <t>עמלות קסטודיאן</t>
  </si>
  <si>
    <t>קסטודיאן א</t>
  </si>
  <si>
    <t>קסטודיאן ב</t>
  </si>
  <si>
    <t>אחרים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</si>
  <si>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</si>
  <si>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</si>
  <si>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</si>
  <si>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</si>
  <si>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</si>
  <si>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</si>
  <si>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</si>
  <si>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</si>
  <si>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</si>
  <si>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סך הכול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</si>
  <si>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</si>
  <si>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</si>
  <si>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</si>
  <si>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</si>
  <si>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</si>
  <si>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</si>
  <si>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</si>
  <si>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</si>
  <si>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8. סך נכסים לסוף תקופה קודמת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</si>
  <si>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</si>
  <si>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</si>
  <si>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</si>
  <si>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</si>
  <si>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</si>
  <si>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</si>
  <si>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</si>
  <si>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</si>
  <si>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</si>
  <si>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</si>
  <si>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</si>
  <si>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</si>
  <si>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</si>
  <si>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</si>
  <si>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</si>
  <si>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</si>
  <si>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</si>
  <si>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</si>
  <si>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</si>
  <si>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</si>
  <si>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</si>
  <si>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</si>
  <si>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</si>
  <si>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</si>
  <si>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</si>
  <si>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</si>
  <si>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</si>
  <si>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</si>
  <si>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</si>
  <si>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</si>
  <si>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</si>
  <si>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</si>
  <si>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</si>
  <si>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</si>
  <si>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</si>
  <si>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>מנפיק תעודה א</t>
  </si>
  <si>
    <t>מנפיק תעודה ב</t>
  </si>
  <si>
    <t>סה"כ מתחילת השנה</t>
  </si>
  <si>
    <t>(1)</t>
  </si>
  <si>
    <t>1. סה"כ עמלות קנייה ומכירה</t>
  </si>
  <si>
    <t>א. לצדדים קשורים</t>
  </si>
  <si>
    <t>ב. לצדדים שאינם קשורים</t>
  </si>
  <si>
    <t>א. בניירות ערך לא סחירים שאינם לצורך מימון פרויקטים לתשתיות</t>
  </si>
  <si>
    <t>ב. במימון פרוייקטים לתשתיות</t>
  </si>
  <si>
    <t>ג. בזכויות מקרקעין</t>
  </si>
  <si>
    <t xml:space="preserve">א.הנובעים מהשקעה בקרנות השקעה בישראל </t>
  </si>
  <si>
    <t>ב. הנובעים מהשקעה בקרנות השקעה בחו"ל</t>
  </si>
  <si>
    <t>ג. למנהלי תיקים ישראלים בגין השקעה בחו"ל</t>
  </si>
  <si>
    <t xml:space="preserve">ד. למנהלי תיקים זרים </t>
  </si>
  <si>
    <t>ז. בגין השקעה בקרנות נאמנות ישראליות</t>
  </si>
  <si>
    <t>ח. בגין השקעה בקרנות נאמנות זרות</t>
  </si>
  <si>
    <t>א. ניהול תביעות</t>
  </si>
  <si>
    <t>ב. מתן משכנתאות</t>
  </si>
  <si>
    <t>6. הוצאות ישירות</t>
  </si>
  <si>
    <t>א. סך ההוצאות הישירות, שההוצאה בגינן מוגבלת לשיעור של 0.25% מהנכסים</t>
  </si>
  <si>
    <t>ב. סך הוצאות ישירות</t>
  </si>
  <si>
    <t>א. שיעור סך ההוצאות הישירות, שההוצאה בגינן מוגבלת לשיעור של 0.25% מהנכסים</t>
  </si>
  <si>
    <t>א. סך כל השווי המשוערך של הנכסים בתום שנת הכספים (לא חדש)</t>
  </si>
  <si>
    <t>ב. סך כל השווי המשוערך של הנכסים בתום הרבעון הראשון שחלף ממועד האישור (חדש)</t>
  </si>
  <si>
    <t>9. סך נכסים לסוף תקופה נוכחית</t>
  </si>
  <si>
    <t>נספח 1 - סך התשלומים ששולמו בעד כל סוג של הוצאה ישירה לשנה  המסתיימת ביום:</t>
  </si>
  <si>
    <t xml:space="preserve">נספח 2 - פירוט עמלות והוצאות ל שנה המסתיימת ביום:  </t>
  </si>
  <si>
    <t xml:space="preserve">נספח 3 - פירוט עמלות ניהול חיצוני לשנה המסתיימת ביום: </t>
  </si>
  <si>
    <t>תשלום הנובע מהשקעה בקרנות השקעה וגידור בחו"ל</t>
  </si>
  <si>
    <t>א. שיעור סך ההוצאות הישירות, שההוצאה בגינן מוגבלת לשיעור של 0.25% לפי התקנות (באחוזים) (סיכום סעיפים 3א, 4, 5ב חלקי סך נכסים שנה קודמת)</t>
  </si>
  <si>
    <t>ב. שיעור סך הוצאות ישירות מסך נכסים יתרה ממוצעת (באחוזים) (סעיף 6 חלקי סך נכסים יתרה ממוצעת)</t>
  </si>
  <si>
    <t xml:space="preserve"> סך נכסים לסוף שנה קודמת</t>
  </si>
  <si>
    <t>ב. שיעור סך הוצאות ישירות מסך נכסים יתרה ממוצעת (באחוזים)</t>
  </si>
  <si>
    <t>8. סך נכסים  יתרה ממוצעת</t>
  </si>
  <si>
    <t>ינואר דצמבר 2021</t>
  </si>
  <si>
    <t>שם הקופה תגמולים עד 50 עיריית תל אביב</t>
  </si>
  <si>
    <t>מספר אישור:9962</t>
  </si>
  <si>
    <t>ה. סך תשלומים בגין השקעה בקרנות סל ישראליות</t>
  </si>
  <si>
    <t>ו. סך תשלומים בגין השקעה בקרנות סל זרות</t>
  </si>
  <si>
    <t>תשלום בגין השקעה בקרנות סל</t>
  </si>
  <si>
    <t>סך תשלומים בגין השקעה בקרנות סל ישראליות</t>
  </si>
  <si>
    <t>סך תשלומים בגין השקעה בקרנות סל זרות</t>
  </si>
  <si>
    <t>ה. בגין השקעה בקרנות סל ישראליות</t>
  </si>
  <si>
    <t>ו. בגין השקעה בקרנות סל זרות</t>
  </si>
  <si>
    <t>8. סך נכסים יתרה ממוצעת לשנים 2020 ו-2021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</si>
</sst>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,##0.0;[Red]\-#,##0.0"/>
    <numFmt numFmtId="167" formatCode="0.000%"/>
    <numFmt numFmtId="168" formatCode="#,##0;[Red]\(#,##0\)"/>
    <numFmt numFmtId="169" formatCode="0.0000%"/>
    <numFmt numFmtId="170" formatCode="_(* #,##0.000_);_(* \(#,##0.000\);_(* &quot;-&quot;??_);_(@_)"/>
  </numFmts>
  <fonts count="14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2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9" fontId="5" fillId="0" borderId="0" applyFont="0" applyFill="0" applyBorder="0" applyAlignment="0" applyProtection="0"/>
    <xf numFmtId="0" fontId="2" fillId="0" borderId="0">
      <alignment wrapText="1"/>
    </xf>
  </cellStyleXfs>
  <cellXfs count="51">
    <xf numFmtId="0" fontId="0" fillId="0" borderId="0" xfId="0"/>
    <xf numFmtId="0" fontId="6" fillId="0" borderId="0" xfId="0" applyFont="1"/>
    <xf numFmtId="0" fontId="0" fillId="0" borderId="0" xfId="0" applyAlignment="1"/>
    <xf numFmtId="0" fontId="7" fillId="0" borderId="0" xfId="2" applyFont="1" applyFill="1" applyBorder="1" applyAlignment="1" applyProtection="1">
      <alignment horizontal="right" wrapText="1" readingOrder="2"/>
    </xf>
    <xf numFmtId="0" fontId="7" fillId="0" borderId="0" xfId="2" applyFont="1" applyFill="1" applyBorder="1" applyAlignment="1" applyProtection="1">
      <alignment horizontal="right" wrapText="1" indent="3" readingOrder="2"/>
    </xf>
    <xf numFmtId="0" fontId="8" fillId="0" borderId="0" xfId="0" applyFont="1" applyAlignment="1"/>
    <xf numFmtId="0" fontId="9" fillId="0" borderId="0" xfId="2" applyFont="1" applyFill="1" applyBorder="1" applyAlignment="1" applyProtection="1">
      <alignment horizontal="right" wrapText="1" readingOrder="2"/>
    </xf>
    <xf numFmtId="43" fontId="7" fillId="0" borderId="0" xfId="1" applyFont="1"/>
    <xf numFmtId="165" fontId="7" fillId="0" borderId="0" xfId="1" applyNumberFormat="1" applyFont="1"/>
    <xf numFmtId="43" fontId="9" fillId="0" borderId="0" xfId="1" applyFont="1"/>
    <xf numFmtId="43" fontId="6" fillId="0" borderId="0" xfId="1" applyFont="1"/>
    <xf numFmtId="43" fontId="5" fillId="0" borderId="0" xfId="1" applyFont="1" applyAlignment="1"/>
    <xf numFmtId="43" fontId="7" fillId="0" borderId="0" xfId="1" applyFont="1" applyFill="1" applyBorder="1" applyAlignment="1" applyProtection="1">
      <alignment horizontal="right" wrapText="1" readingOrder="2"/>
    </xf>
    <xf numFmtId="43" fontId="5" fillId="0" borderId="0" xfId="1" applyFont="1"/>
    <xf numFmtId="14" fontId="8" fillId="0" borderId="0" xfId="0" applyNumberFormat="1" applyFont="1" applyAlignment="1"/>
    <xf numFmtId="3" fontId="3" fillId="2" borderId="1" xfId="3" applyNumberFormat="1" applyFont="1" applyFill="1" applyBorder="1" applyAlignment="1" applyProtection="1">
      <alignment horizontal="center" vertical="center" wrapText="1"/>
    </xf>
    <xf numFmtId="3" fontId="4" fillId="2" borderId="2" xfId="3" applyNumberFormat="1" applyFont="1" applyFill="1" applyBorder="1" applyAlignment="1" applyProtection="1">
      <alignment horizontal="centerContinuous" vertical="center" wrapText="1"/>
    </xf>
    <xf numFmtId="0" fontId="10" fillId="2" borderId="3" xfId="2" applyFont="1" applyFill="1" applyBorder="1" applyAlignment="1" applyProtection="1">
      <alignment horizontal="center" vertical="center"/>
    </xf>
    <xf numFmtId="49" fontId="11" fillId="2" borderId="4" xfId="2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 applyProtection="1">
      <alignment horizontal="right" wrapText="1" readingOrder="2"/>
    </xf>
    <xf numFmtId="0" fontId="11" fillId="2" borderId="6" xfId="2" applyFont="1" applyFill="1" applyBorder="1" applyAlignment="1" applyProtection="1">
      <alignment horizontal="right" wrapText="1" indent="3" readingOrder="2"/>
    </xf>
    <xf numFmtId="38" fontId="12" fillId="3" borderId="2" xfId="2" applyNumberFormat="1" applyFont="1" applyFill="1" applyBorder="1" applyProtection="1">
      <protection locked="0"/>
    </xf>
    <xf numFmtId="0" fontId="11" fillId="2" borderId="6" xfId="2" applyFont="1" applyFill="1" applyBorder="1" applyAlignment="1" applyProtection="1">
      <alignment horizontal="right" wrapText="1" readingOrder="2"/>
    </xf>
    <xf numFmtId="38" fontId="12" fillId="3" borderId="2" xfId="2" applyNumberFormat="1" applyFont="1" applyFill="1" applyBorder="1" applyProtection="1"/>
    <xf numFmtId="38" fontId="12" fillId="2" borderId="2" xfId="2" applyNumberFormat="1" applyFont="1" applyFill="1" applyBorder="1"/>
    <xf numFmtId="0" fontId="12" fillId="2" borderId="2" xfId="2" applyFont="1" applyFill="1" applyBorder="1"/>
    <xf numFmtId="10" fontId="12" fillId="3" borderId="2" xfId="2" applyNumberFormat="1" applyFont="1" applyFill="1" applyBorder="1" applyProtection="1"/>
    <xf numFmtId="0" fontId="11" fillId="2" borderId="6" xfId="2" applyFont="1" applyFill="1" applyBorder="1" applyAlignment="1" applyProtection="1">
      <alignment horizontal="right" wrapText="1" indent="2" readingOrder="2"/>
    </xf>
    <xf numFmtId="10" fontId="12" fillId="4" borderId="2" xfId="2" applyNumberFormat="1" applyFont="1" applyFill="1" applyBorder="1" applyProtection="1"/>
    <xf numFmtId="38" fontId="12" fillId="3" borderId="4" xfId="2" applyNumberFormat="1" applyFont="1" applyFill="1" applyBorder="1" applyProtection="1">
      <protection locked="0"/>
    </xf>
    <xf numFmtId="0" fontId="11" fillId="2" borderId="3" xfId="2" applyFont="1" applyFill="1" applyBorder="1" applyAlignment="1" applyProtection="1">
      <alignment horizontal="right" wrapText="1" indent="3" readingOrder="2"/>
    </xf>
    <xf numFmtId="0" fontId="11" fillId="2" borderId="7" xfId="2" applyFont="1" applyFill="1" applyBorder="1" applyAlignment="1" applyProtection="1">
      <alignment horizontal="right" wrapText="1" readingOrder="2"/>
    </xf>
    <xf numFmtId="43" fontId="9" fillId="5" borderId="0" xfId="1" applyFont="1" applyFill="1"/>
    <xf numFmtId="2" fontId="12" fillId="0" borderId="0" xfId="0" applyNumberFormat="1" applyFont="1"/>
    <xf numFmtId="166" fontId="12" fillId="3" borderId="2" xfId="2" applyNumberFormat="1" applyFont="1" applyFill="1" applyBorder="1" applyProtection="1">
      <protection locked="0"/>
    </xf>
    <xf numFmtId="40" fontId="12" fillId="3" borderId="2" xfId="2" applyNumberFormat="1" applyFont="1" applyFill="1" applyBorder="1" applyProtection="1">
      <protection locked="0"/>
    </xf>
    <xf numFmtId="40" fontId="12" fillId="2" borderId="1" xfId="2" applyNumberFormat="1" applyFont="1" applyFill="1" applyBorder="1"/>
    <xf numFmtId="166" fontId="12" fillId="2" borderId="2" xfId="2" applyNumberFormat="1" applyFont="1" applyFill="1" applyBorder="1"/>
    <xf numFmtId="40" fontId="12" fillId="2" borderId="2" xfId="2" applyNumberFormat="1" applyFont="1" applyFill="1" applyBorder="1"/>
    <xf numFmtId="40" fontId="12" fillId="2" borderId="2" xfId="2" applyNumberFormat="1" applyFont="1" applyFill="1" applyBorder="1" applyProtection="1"/>
    <xf numFmtId="43" fontId="9" fillId="0" borderId="0" xfId="1" applyFont="1" applyFill="1"/>
    <xf numFmtId="14" fontId="8" fillId="5" borderId="0" xfId="0" applyNumberFormat="1" applyFont="1" applyFill="1" applyAlignment="1"/>
    <xf numFmtId="167" fontId="0" fillId="0" borderId="0" xfId="4" applyNumberFormat="1" applyFont="1"/>
    <xf numFmtId="0" fontId="0" fillId="0" borderId="0" xfId="0" applyFill="1" applyBorder="1"/>
    <xf numFmtId="168" fontId="13" fillId="0" borderId="0" xfId="5" applyNumberFormat="1" applyFont="1" applyFill="1" applyBorder="1">
      <alignment wrapText="1"/>
    </xf>
    <xf numFmtId="38" fontId="0" fillId="0" borderId="0" xfId="0" applyNumberFormat="1"/>
    <xf numFmtId="169" fontId="0" fillId="0" borderId="0" xfId="4" applyNumberFormat="1" applyFont="1"/>
    <xf numFmtId="164" fontId="0" fillId="0" borderId="0" xfId="0" applyNumberFormat="1"/>
    <xf numFmtId="170" fontId="7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Normal" xfId="0" builtinId="0"/>
    <cellStyle name="Normal 3" xfId="2"/>
    <cellStyle name="Normal_11" xfId="3"/>
    <cellStyle name="Normal_Aform4v2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tabSelected="1" workbookViewId="0">
      <selection activeCell="B36" sqref="B36"/>
    </sheetView>
  </sheetViews>
  <sheetFormatPr defaultRowHeight="13.8" x14ac:dyDescent="0.25"/>
  <cols>
    <col min="1" max="1" width="56.09765625" customWidth="1"/>
    <col min="2" max="2" width="11.3984375" style="1" customWidth="1"/>
    <col min="3" max="3" width="9.59765625" customWidth="1"/>
    <col min="4" max="4" width="13.09765625" bestFit="1" customWidth="1"/>
  </cols>
  <sheetData>
    <row r="1" spans="1:10" x14ac:dyDescent="0.25">
      <c r="A1" s="2" t="s">
        <v>100</v>
      </c>
      <c r="C1" s="49"/>
      <c r="D1" s="50"/>
      <c r="E1" s="50"/>
      <c r="F1" s="50"/>
      <c r="G1" s="50"/>
      <c r="H1" s="2"/>
      <c r="I1" s="2"/>
      <c r="J1" s="2"/>
    </row>
    <row r="2" spans="1:10" x14ac:dyDescent="0.25">
      <c r="A2" s="2" t="s">
        <v>99</v>
      </c>
      <c r="B2" s="2"/>
      <c r="H2" s="2"/>
      <c r="I2" s="2"/>
      <c r="J2" s="2"/>
    </row>
    <row r="3" spans="1:10" ht="16.8" x14ac:dyDescent="0.3">
      <c r="A3" s="5" t="s">
        <v>89</v>
      </c>
      <c r="B3" s="41">
        <v>44561</v>
      </c>
      <c r="C3" s="49"/>
      <c r="D3" s="50"/>
      <c r="E3" s="50"/>
      <c r="H3" s="2"/>
      <c r="I3" s="2"/>
      <c r="J3" s="2"/>
    </row>
    <row r="4" spans="1:10" ht="15.6" x14ac:dyDescent="0.3">
      <c r="B4" s="3" t="s">
        <v>0</v>
      </c>
    </row>
    <row r="6" spans="1:10" ht="15.6" x14ac:dyDescent="0.3">
      <c r="A6" s="3" t="s">
        <v>44</v>
      </c>
      <c r="B6" s="7">
        <f>SUM(B7:B8)</f>
        <v>14</v>
      </c>
    </row>
    <row r="7" spans="1:10" ht="15.6" x14ac:dyDescent="0.3">
      <c r="A7" s="4" t="s">
        <v>29</v>
      </c>
      <c r="B7" s="7">
        <f>'נספח 2'!B9</f>
        <v>0</v>
      </c>
    </row>
    <row r="8" spans="1:10" ht="15.6" x14ac:dyDescent="0.3">
      <c r="A8" s="4" t="s">
        <v>30</v>
      </c>
      <c r="B8" s="7">
        <f>'נספח 2'!B11</f>
        <v>14</v>
      </c>
    </row>
    <row r="9" spans="1:10" ht="15.6" x14ac:dyDescent="0.3">
      <c r="A9" s="3"/>
      <c r="B9" s="7"/>
    </row>
    <row r="10" spans="1:10" ht="15.6" x14ac:dyDescent="0.3">
      <c r="A10" s="3" t="s">
        <v>23</v>
      </c>
      <c r="B10" s="7">
        <f>SUM(B11:B12)</f>
        <v>1</v>
      </c>
    </row>
    <row r="11" spans="1:10" ht="15.6" x14ac:dyDescent="0.3">
      <c r="A11" s="4" t="s">
        <v>31</v>
      </c>
      <c r="B11" s="7">
        <f>'נספח 2'!B20</f>
        <v>0</v>
      </c>
    </row>
    <row r="12" spans="1:10" ht="15.6" x14ac:dyDescent="0.3">
      <c r="A12" s="4" t="s">
        <v>32</v>
      </c>
      <c r="B12" s="7">
        <f>'נספח 2'!B24</f>
        <v>1</v>
      </c>
    </row>
    <row r="13" spans="1:10" ht="15.6" x14ac:dyDescent="0.3">
      <c r="A13" s="3"/>
      <c r="B13" s="7"/>
    </row>
    <row r="14" spans="1:10" ht="15.6" x14ac:dyDescent="0.3">
      <c r="A14" s="3" t="s">
        <v>24</v>
      </c>
      <c r="B14" s="7">
        <f>SUM(B15:B17)</f>
        <v>0</v>
      </c>
    </row>
    <row r="15" spans="1:10" ht="31.2" x14ac:dyDescent="0.3">
      <c r="A15" s="4" t="s">
        <v>46</v>
      </c>
      <c r="B15" s="7">
        <f>'נספח 2'!B30</f>
        <v>0</v>
      </c>
    </row>
    <row r="16" spans="1:10" ht="15.6" x14ac:dyDescent="0.3">
      <c r="A16" s="4" t="s">
        <v>33</v>
      </c>
      <c r="B16" s="7">
        <v>0</v>
      </c>
    </row>
    <row r="17" spans="1:5" ht="15.6" x14ac:dyDescent="0.3">
      <c r="A17" s="4" t="s">
        <v>34</v>
      </c>
      <c r="B17" s="7">
        <f>'נספח 2'!B36</f>
        <v>0</v>
      </c>
    </row>
    <row r="18" spans="1:5" ht="15.6" x14ac:dyDescent="0.3">
      <c r="A18" s="3"/>
      <c r="B18" s="7"/>
    </row>
    <row r="19" spans="1:5" ht="15.6" x14ac:dyDescent="0.3">
      <c r="A19" s="3" t="s">
        <v>25</v>
      </c>
      <c r="B19" s="7">
        <f>SUM(B20:B27)</f>
        <v>1</v>
      </c>
    </row>
    <row r="20" spans="1:5" ht="15.6" x14ac:dyDescent="0.3">
      <c r="A20" s="4" t="s">
        <v>35</v>
      </c>
      <c r="B20" s="7">
        <f>'נספח 3'!B9</f>
        <v>0</v>
      </c>
    </row>
    <row r="21" spans="1:5" ht="15.6" x14ac:dyDescent="0.3">
      <c r="A21" s="4" t="s">
        <v>36</v>
      </c>
      <c r="B21" s="7">
        <f>'נספח 3'!B14</f>
        <v>0</v>
      </c>
    </row>
    <row r="22" spans="1:5" ht="15.6" x14ac:dyDescent="0.3">
      <c r="A22" s="4" t="s">
        <v>37</v>
      </c>
      <c r="B22" s="7">
        <f>'נספח 3'!B20</f>
        <v>0</v>
      </c>
    </row>
    <row r="23" spans="1:5" ht="15.6" x14ac:dyDescent="0.3">
      <c r="A23" s="4" t="s">
        <v>38</v>
      </c>
      <c r="B23" s="7">
        <f>'נספח 3'!B26</f>
        <v>0</v>
      </c>
    </row>
    <row r="24" spans="1:5" ht="15.6" x14ac:dyDescent="0.3">
      <c r="A24" s="4" t="s">
        <v>101</v>
      </c>
      <c r="B24" s="7">
        <f>'נספח 3'!B46</f>
        <v>0</v>
      </c>
    </row>
    <row r="25" spans="1:5" ht="15.6" x14ac:dyDescent="0.3">
      <c r="A25" s="4" t="s">
        <v>102</v>
      </c>
      <c r="B25" s="7">
        <f>'נספח 3'!B52</f>
        <v>1</v>
      </c>
    </row>
    <row r="26" spans="1:5" ht="15.6" x14ac:dyDescent="0.3">
      <c r="A26" s="4" t="s">
        <v>39</v>
      </c>
      <c r="B26" s="7">
        <f>'נספח 3'!B33</f>
        <v>0</v>
      </c>
    </row>
    <row r="27" spans="1:5" ht="15.6" x14ac:dyDescent="0.3">
      <c r="A27" s="4" t="s">
        <v>40</v>
      </c>
      <c r="B27" s="7">
        <f>'נספח 3'!B38</f>
        <v>0</v>
      </c>
    </row>
    <row r="28" spans="1:5" ht="15.6" x14ac:dyDescent="0.3">
      <c r="A28" s="3"/>
      <c r="B28" s="7"/>
    </row>
    <row r="29" spans="1:5" ht="15.6" x14ac:dyDescent="0.3">
      <c r="A29" s="3" t="s">
        <v>26</v>
      </c>
      <c r="B29" s="7">
        <f>SUM(B30:B31)</f>
        <v>0</v>
      </c>
    </row>
    <row r="30" spans="1:5" ht="15.6" x14ac:dyDescent="0.3">
      <c r="A30" s="4" t="s">
        <v>41</v>
      </c>
      <c r="B30" s="7">
        <f>'נספח 2'!B42</f>
        <v>0</v>
      </c>
    </row>
    <row r="31" spans="1:5" ht="15.6" x14ac:dyDescent="0.3">
      <c r="A31" s="4" t="s">
        <v>42</v>
      </c>
      <c r="B31" s="7">
        <f>'נספח 2'!B48</f>
        <v>0</v>
      </c>
    </row>
    <row r="32" spans="1:5" ht="15.6" x14ac:dyDescent="0.3">
      <c r="A32" s="3"/>
      <c r="B32" s="10"/>
      <c r="E32" s="42"/>
    </row>
    <row r="33" spans="1:5" ht="15.6" x14ac:dyDescent="0.3">
      <c r="A33" s="3" t="s">
        <v>43</v>
      </c>
      <c r="B33" s="7">
        <f>B8+B10+B14+B19+B14</f>
        <v>16</v>
      </c>
      <c r="C33" s="47"/>
      <c r="D33" s="47"/>
    </row>
    <row r="34" spans="1:5" ht="15.6" x14ac:dyDescent="0.3">
      <c r="A34" s="3"/>
      <c r="B34" s="7"/>
    </row>
    <row r="35" spans="1:5" ht="15.6" x14ac:dyDescent="0.3">
      <c r="A35" s="3" t="s">
        <v>27</v>
      </c>
      <c r="B35" s="7"/>
    </row>
    <row r="36" spans="1:5" ht="46.8" x14ac:dyDescent="0.3">
      <c r="A36" s="4" t="s">
        <v>93</v>
      </c>
      <c r="B36" s="48">
        <f>(B19+B29+B15)/B39*100</f>
        <v>5.9763932466756313E-3</v>
      </c>
    </row>
    <row r="37" spans="1:5" ht="31.2" x14ac:dyDescent="0.3">
      <c r="A37" s="4" t="s">
        <v>94</v>
      </c>
      <c r="B37" s="48">
        <f>B33/(B39)*100</f>
        <v>9.5622291946810101E-2</v>
      </c>
    </row>
    <row r="38" spans="1:5" ht="15.6" x14ac:dyDescent="0.3">
      <c r="A38" s="3"/>
      <c r="B38" s="7"/>
    </row>
    <row r="39" spans="1:5" ht="15.6" x14ac:dyDescent="0.3">
      <c r="A39" s="3" t="s">
        <v>97</v>
      </c>
      <c r="B39" s="8">
        <f>('טופס 107'!B39+'טופס 107'!B43)/2</f>
        <v>16732.5</v>
      </c>
      <c r="D39" s="46"/>
      <c r="E39" s="46"/>
    </row>
  </sheetData>
  <mergeCells count="2">
    <mergeCell ref="C1:G1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rightToLeft="1" topLeftCell="A22" zoomScaleNormal="100" workbookViewId="0">
      <selection activeCell="B24" sqref="B24"/>
    </sheetView>
  </sheetViews>
  <sheetFormatPr defaultRowHeight="13.8" x14ac:dyDescent="0.25"/>
  <cols>
    <col min="1" max="1" width="56.69921875" customWidth="1"/>
    <col min="2" max="2" width="11.5" style="13" bestFit="1" customWidth="1"/>
  </cols>
  <sheetData>
    <row r="1" spans="1:8" x14ac:dyDescent="0.25">
      <c r="A1" s="2" t="str">
        <f>'נספח 1'!A1</f>
        <v>מספר אישור:9962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עד 50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90</v>
      </c>
      <c r="B3" s="14">
        <f>'נספח 1'!B3</f>
        <v>44561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5" spans="1:8" ht="15.6" x14ac:dyDescent="0.3">
      <c r="B5" s="12"/>
    </row>
    <row r="6" spans="1:8" ht="15.6" x14ac:dyDescent="0.3">
      <c r="A6" s="3" t="s">
        <v>45</v>
      </c>
    </row>
    <row r="7" spans="1:8" ht="15.6" x14ac:dyDescent="0.3">
      <c r="A7" s="3" t="s">
        <v>4</v>
      </c>
      <c r="B7" s="7"/>
    </row>
    <row r="8" spans="1:8" ht="15.6" x14ac:dyDescent="0.3">
      <c r="A8" s="6"/>
      <c r="B8" s="9">
        <v>0</v>
      </c>
    </row>
    <row r="9" spans="1:8" ht="15.6" x14ac:dyDescent="0.3">
      <c r="A9" s="3" t="s">
        <v>60</v>
      </c>
      <c r="B9" s="7">
        <f>SUM(B8)</f>
        <v>0</v>
      </c>
    </row>
    <row r="10" spans="1:8" ht="15.6" x14ac:dyDescent="0.3">
      <c r="A10" s="3"/>
      <c r="B10" s="9"/>
    </row>
    <row r="11" spans="1:8" ht="15.6" x14ac:dyDescent="0.3">
      <c r="A11" s="3" t="s">
        <v>5</v>
      </c>
      <c r="B11" s="7">
        <v>14</v>
      </c>
    </row>
    <row r="12" spans="1:8" ht="15.6" x14ac:dyDescent="0.3">
      <c r="A12" s="6"/>
      <c r="B12" s="33"/>
    </row>
    <row r="13" spans="1:8" ht="15.6" x14ac:dyDescent="0.3">
      <c r="A13" s="3" t="s">
        <v>61</v>
      </c>
      <c r="B13" s="7">
        <f>B11</f>
        <v>14</v>
      </c>
    </row>
    <row r="14" spans="1:8" ht="15.6" x14ac:dyDescent="0.3">
      <c r="A14" s="3"/>
      <c r="B14" s="7"/>
    </row>
    <row r="15" spans="1:8" ht="15.6" x14ac:dyDescent="0.3">
      <c r="A15" s="3" t="s">
        <v>6</v>
      </c>
      <c r="B15" s="7"/>
    </row>
    <row r="16" spans="1:8" ht="15.6" x14ac:dyDescent="0.3">
      <c r="A16" s="3" t="s">
        <v>4</v>
      </c>
      <c r="B16" s="7"/>
    </row>
    <row r="17" spans="1:2" ht="15.6" x14ac:dyDescent="0.3">
      <c r="A17" s="6" t="s">
        <v>7</v>
      </c>
      <c r="B17" s="9">
        <v>0</v>
      </c>
    </row>
    <row r="18" spans="1:2" ht="15.6" x14ac:dyDescent="0.3">
      <c r="A18" s="6" t="s">
        <v>8</v>
      </c>
      <c r="B18" s="9">
        <v>0</v>
      </c>
    </row>
    <row r="19" spans="1:2" ht="15.6" x14ac:dyDescent="0.3">
      <c r="A19" s="6" t="s">
        <v>9</v>
      </c>
      <c r="B19" s="40">
        <v>0</v>
      </c>
    </row>
    <row r="20" spans="1:2" ht="15.6" x14ac:dyDescent="0.3">
      <c r="A20" s="3" t="s">
        <v>63</v>
      </c>
      <c r="B20" s="7">
        <f>SUM(B17:B19)</f>
        <v>0</v>
      </c>
    </row>
    <row r="21" spans="1:2" ht="15.6" x14ac:dyDescent="0.3">
      <c r="B21" s="7"/>
    </row>
    <row r="22" spans="1:2" ht="15.6" x14ac:dyDescent="0.3">
      <c r="A22" s="3" t="s">
        <v>5</v>
      </c>
      <c r="B22" s="7"/>
    </row>
    <row r="23" spans="1:2" ht="15.6" x14ac:dyDescent="0.3">
      <c r="A23" s="6"/>
      <c r="B23" s="40">
        <v>1</v>
      </c>
    </row>
    <row r="24" spans="1:2" ht="15.6" x14ac:dyDescent="0.3">
      <c r="A24" s="3" t="s">
        <v>62</v>
      </c>
      <c r="B24" s="7">
        <f>SUM(B23)</f>
        <v>1</v>
      </c>
    </row>
    <row r="25" spans="1:2" ht="15.6" x14ac:dyDescent="0.3">
      <c r="A25" s="3"/>
      <c r="B25" s="7"/>
    </row>
    <row r="26" spans="1:2" ht="15.6" x14ac:dyDescent="0.3">
      <c r="A26" s="3" t="s">
        <v>47</v>
      </c>
      <c r="B26" s="7"/>
    </row>
    <row r="27" spans="1:2" ht="15.6" x14ac:dyDescent="0.3">
      <c r="A27" s="6" t="s">
        <v>11</v>
      </c>
      <c r="B27" s="9">
        <v>0</v>
      </c>
    </row>
    <row r="28" spans="1:2" ht="15.6" x14ac:dyDescent="0.3">
      <c r="A28" s="6" t="s">
        <v>12</v>
      </c>
      <c r="B28" s="9">
        <v>0</v>
      </c>
    </row>
    <row r="29" spans="1:2" ht="15.6" x14ac:dyDescent="0.3">
      <c r="A29" s="6" t="s">
        <v>9</v>
      </c>
      <c r="B29" s="9"/>
    </row>
    <row r="30" spans="1:2" ht="15.6" x14ac:dyDescent="0.3">
      <c r="A30" s="3" t="s">
        <v>48</v>
      </c>
      <c r="B30" s="7">
        <f>SUM(B27:B29)</f>
        <v>0</v>
      </c>
    </row>
    <row r="31" spans="1:2" ht="15.6" x14ac:dyDescent="0.3">
      <c r="A31" s="3"/>
      <c r="B31" s="7"/>
    </row>
    <row r="32" spans="1:2" ht="15.6" x14ac:dyDescent="0.3">
      <c r="A32" s="3" t="s">
        <v>10</v>
      </c>
      <c r="B32" s="7"/>
    </row>
    <row r="33" spans="1:2" ht="15.6" x14ac:dyDescent="0.3">
      <c r="A33" s="6" t="s">
        <v>11</v>
      </c>
      <c r="B33" s="9">
        <v>0</v>
      </c>
    </row>
    <row r="34" spans="1:2" ht="15.6" x14ac:dyDescent="0.3">
      <c r="A34" s="6" t="s">
        <v>12</v>
      </c>
      <c r="B34" s="9">
        <v>0</v>
      </c>
    </row>
    <row r="35" spans="1:2" ht="15.6" x14ac:dyDescent="0.3">
      <c r="A35" s="6" t="s">
        <v>9</v>
      </c>
      <c r="B35" s="9">
        <v>0</v>
      </c>
    </row>
    <row r="36" spans="1:2" ht="15.6" x14ac:dyDescent="0.3">
      <c r="A36" s="3" t="s">
        <v>1</v>
      </c>
      <c r="B36" s="7">
        <f>SUM(B33:B35)</f>
        <v>0</v>
      </c>
    </row>
    <row r="37" spans="1:2" ht="15.6" x14ac:dyDescent="0.3">
      <c r="A37" s="3"/>
      <c r="B37" s="7"/>
    </row>
    <row r="38" spans="1:2" ht="15.6" x14ac:dyDescent="0.3">
      <c r="A38" s="3" t="s">
        <v>49</v>
      </c>
      <c r="B38" s="7"/>
    </row>
    <row r="39" spans="1:2" ht="15.6" x14ac:dyDescent="0.3">
      <c r="A39" s="6" t="s">
        <v>11</v>
      </c>
      <c r="B39" s="9">
        <v>0</v>
      </c>
    </row>
    <row r="40" spans="1:2" ht="15.6" x14ac:dyDescent="0.3">
      <c r="A40" s="6" t="s">
        <v>12</v>
      </c>
      <c r="B40" s="9">
        <v>0</v>
      </c>
    </row>
    <row r="41" spans="1:2" ht="15.6" x14ac:dyDescent="0.3">
      <c r="A41" s="6" t="s">
        <v>9</v>
      </c>
      <c r="B41" s="9">
        <v>0</v>
      </c>
    </row>
    <row r="42" spans="1:2" ht="15.6" x14ac:dyDescent="0.3">
      <c r="A42" s="3" t="s">
        <v>50</v>
      </c>
      <c r="B42" s="7">
        <f>SUM(B39:B41)</f>
        <v>0</v>
      </c>
    </row>
    <row r="43" spans="1:2" ht="15.6" x14ac:dyDescent="0.3">
      <c r="A43" s="3"/>
      <c r="B43" s="7"/>
    </row>
    <row r="44" spans="1:2" ht="15.6" x14ac:dyDescent="0.3">
      <c r="A44" s="3" t="s">
        <v>51</v>
      </c>
      <c r="B44" s="7"/>
    </row>
    <row r="45" spans="1:2" ht="15.6" x14ac:dyDescent="0.3">
      <c r="A45" s="6" t="s">
        <v>11</v>
      </c>
      <c r="B45" s="9">
        <v>0</v>
      </c>
    </row>
    <row r="46" spans="1:2" ht="15.6" x14ac:dyDescent="0.3">
      <c r="A46" s="6" t="s">
        <v>12</v>
      </c>
      <c r="B46" s="9">
        <v>0</v>
      </c>
    </row>
    <row r="47" spans="1:2" ht="15.6" x14ac:dyDescent="0.3">
      <c r="A47" s="6" t="s">
        <v>9</v>
      </c>
      <c r="B47" s="9">
        <v>0</v>
      </c>
    </row>
    <row r="48" spans="1:2" ht="15.6" x14ac:dyDescent="0.3">
      <c r="A48" s="3" t="s">
        <v>22</v>
      </c>
      <c r="B48" s="7">
        <f>SUM(B45:B47)</f>
        <v>0</v>
      </c>
    </row>
    <row r="49" spans="1:2" ht="15.6" x14ac:dyDescent="0.3">
      <c r="A49" s="3"/>
      <c r="B49" s="7"/>
    </row>
    <row r="50" spans="1:2" ht="15.6" x14ac:dyDescent="0.3">
      <c r="A50" s="3" t="s">
        <v>13</v>
      </c>
      <c r="B50" s="7">
        <f>B9+B13+B20+B24+B30+B36+B42+B48</f>
        <v>15</v>
      </c>
    </row>
    <row r="51" spans="1:2" ht="15.6" x14ac:dyDescent="0.3">
      <c r="A51" s="3"/>
      <c r="B51" s="7"/>
    </row>
    <row r="52" spans="1:2" ht="15.6" x14ac:dyDescent="0.3">
      <c r="A52" s="3" t="s">
        <v>95</v>
      </c>
      <c r="B52" s="8">
        <f>'נספח 1'!B39</f>
        <v>16732.5</v>
      </c>
    </row>
    <row r="53" spans="1:2" ht="15.6" x14ac:dyDescent="0.3">
      <c r="A53" s="3"/>
      <c r="B53" s="7"/>
    </row>
    <row r="54" spans="1:2" ht="15.6" x14ac:dyDescent="0.3">
      <c r="A54" s="3" t="s">
        <v>52</v>
      </c>
      <c r="B54" s="10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rightToLeft="1" topLeftCell="A25" workbookViewId="0">
      <selection activeCell="A56" sqref="A56"/>
    </sheetView>
  </sheetViews>
  <sheetFormatPr defaultRowHeight="13.8" x14ac:dyDescent="0.25"/>
  <cols>
    <col min="1" max="1" width="54.09765625" customWidth="1"/>
    <col min="2" max="2" width="12.69921875" style="13" customWidth="1"/>
    <col min="3" max="3" width="11" customWidth="1"/>
  </cols>
  <sheetData>
    <row r="1" spans="1:8" x14ac:dyDescent="0.25">
      <c r="A1" s="2" t="str">
        <f>'נספח 1'!A1</f>
        <v>מספר אישור:9962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עד 50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91</v>
      </c>
      <c r="B3" s="14">
        <f>'נספח 1'!B3</f>
        <v>44561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6" spans="1:8" ht="15.6" x14ac:dyDescent="0.3">
      <c r="A6" s="3" t="s">
        <v>53</v>
      </c>
    </row>
    <row r="7" spans="1:8" ht="15.6" x14ac:dyDescent="0.3">
      <c r="A7" s="6" t="s">
        <v>11</v>
      </c>
      <c r="B7" s="32"/>
    </row>
    <row r="8" spans="1:8" ht="15.6" x14ac:dyDescent="0.3">
      <c r="A8" s="6" t="s">
        <v>12</v>
      </c>
      <c r="B8" s="32">
        <v>0</v>
      </c>
    </row>
    <row r="9" spans="1:8" ht="15.6" x14ac:dyDescent="0.3">
      <c r="A9" s="3" t="s">
        <v>20</v>
      </c>
      <c r="B9" s="7">
        <f>SUM(B7:B8)</f>
        <v>0</v>
      </c>
    </row>
    <row r="10" spans="1:8" ht="15.6" x14ac:dyDescent="0.3">
      <c r="A10" s="6"/>
      <c r="B10" s="9"/>
    </row>
    <row r="11" spans="1:8" ht="15.6" x14ac:dyDescent="0.3">
      <c r="A11" s="3" t="s">
        <v>92</v>
      </c>
      <c r="B11" s="9"/>
    </row>
    <row r="12" spans="1:8" ht="15.6" x14ac:dyDescent="0.3">
      <c r="A12" s="6" t="s">
        <v>9</v>
      </c>
      <c r="B12" s="32">
        <v>0</v>
      </c>
    </row>
    <row r="13" spans="1:8" ht="15.6" x14ac:dyDescent="0.3">
      <c r="A13" s="6"/>
      <c r="B13" s="9"/>
    </row>
    <row r="14" spans="1:8" ht="15.6" x14ac:dyDescent="0.3">
      <c r="A14" s="3" t="s">
        <v>21</v>
      </c>
      <c r="B14" s="7">
        <f>SUM(B12:B13)</f>
        <v>0</v>
      </c>
    </row>
    <row r="15" spans="1:8" ht="15.6" x14ac:dyDescent="0.3">
      <c r="A15" s="3"/>
      <c r="B15" s="7"/>
    </row>
    <row r="16" spans="1:8" ht="15.6" x14ac:dyDescent="0.3">
      <c r="A16" s="3" t="s">
        <v>15</v>
      </c>
      <c r="B16" s="9"/>
    </row>
    <row r="17" spans="1:2" ht="15.6" x14ac:dyDescent="0.3">
      <c r="A17" s="6" t="s">
        <v>11</v>
      </c>
      <c r="B17" s="9">
        <v>0</v>
      </c>
    </row>
    <row r="18" spans="1:2" ht="15.6" x14ac:dyDescent="0.3">
      <c r="A18" s="6" t="s">
        <v>12</v>
      </c>
      <c r="B18" s="9">
        <v>0</v>
      </c>
    </row>
    <row r="19" spans="1:2" ht="15.6" x14ac:dyDescent="0.3">
      <c r="A19" s="6" t="s">
        <v>9</v>
      </c>
      <c r="B19" s="9">
        <v>0</v>
      </c>
    </row>
    <row r="20" spans="1:2" ht="15.6" x14ac:dyDescent="0.3">
      <c r="A20" s="3" t="s">
        <v>2</v>
      </c>
      <c r="B20" s="7">
        <f>SUM(B17:B19)</f>
        <v>0</v>
      </c>
    </row>
    <row r="21" spans="1:2" ht="15.6" x14ac:dyDescent="0.3">
      <c r="A21" s="3"/>
      <c r="B21" s="7"/>
    </row>
    <row r="22" spans="1:2" ht="15.6" x14ac:dyDescent="0.3">
      <c r="A22" s="3" t="s">
        <v>16</v>
      </c>
      <c r="B22" s="9"/>
    </row>
    <row r="23" spans="1:2" ht="15.6" x14ac:dyDescent="0.3">
      <c r="A23" s="6" t="s">
        <v>11</v>
      </c>
      <c r="B23" s="9">
        <v>0</v>
      </c>
    </row>
    <row r="24" spans="1:2" ht="15.6" x14ac:dyDescent="0.3">
      <c r="A24" s="6" t="s">
        <v>12</v>
      </c>
      <c r="B24" s="9">
        <v>0</v>
      </c>
    </row>
    <row r="25" spans="1:2" ht="15.6" x14ac:dyDescent="0.3">
      <c r="A25" s="6" t="s">
        <v>9</v>
      </c>
      <c r="B25" s="9">
        <v>0</v>
      </c>
    </row>
    <row r="26" spans="1:2" ht="15.6" x14ac:dyDescent="0.3">
      <c r="B26" s="7">
        <f>SUM(B23:B25)</f>
        <v>0</v>
      </c>
    </row>
    <row r="27" spans="1:2" ht="15.6" x14ac:dyDescent="0.3">
      <c r="A27" s="3"/>
      <c r="B27" s="7"/>
    </row>
    <row r="28" spans="1:2" ht="15.6" x14ac:dyDescent="0.3">
      <c r="A28" s="3" t="s">
        <v>54</v>
      </c>
      <c r="B28" s="9"/>
    </row>
    <row r="29" spans="1:2" ht="15.6" x14ac:dyDescent="0.3">
      <c r="A29" s="3" t="s">
        <v>55</v>
      </c>
      <c r="B29" s="9"/>
    </row>
    <row r="30" spans="1:2" ht="15.6" x14ac:dyDescent="0.3">
      <c r="A30" s="6" t="s">
        <v>17</v>
      </c>
      <c r="B30" s="9">
        <v>0</v>
      </c>
    </row>
    <row r="31" spans="1:2" ht="15.6" x14ac:dyDescent="0.3">
      <c r="A31" s="6" t="s">
        <v>18</v>
      </c>
      <c r="B31" s="9">
        <v>0</v>
      </c>
    </row>
    <row r="32" spans="1:2" ht="15.6" x14ac:dyDescent="0.3">
      <c r="A32" s="6" t="s">
        <v>9</v>
      </c>
      <c r="B32" s="9">
        <v>0</v>
      </c>
    </row>
    <row r="33" spans="1:2" ht="15.6" x14ac:dyDescent="0.3">
      <c r="A33" s="3" t="s">
        <v>3</v>
      </c>
      <c r="B33" s="7">
        <f>SUM(B30:B32)</f>
        <v>0</v>
      </c>
    </row>
    <row r="34" spans="1:2" ht="15.6" x14ac:dyDescent="0.3">
      <c r="A34" s="6"/>
      <c r="B34" s="9"/>
    </row>
    <row r="35" spans="1:2" ht="15.6" x14ac:dyDescent="0.3">
      <c r="A35" s="3" t="s">
        <v>56</v>
      </c>
      <c r="B35" s="7"/>
    </row>
    <row r="36" spans="1:2" ht="15.6" x14ac:dyDescent="0.3">
      <c r="A36" s="6" t="s">
        <v>17</v>
      </c>
      <c r="B36" s="9">
        <v>0</v>
      </c>
    </row>
    <row r="37" spans="1:2" ht="15.6" x14ac:dyDescent="0.3">
      <c r="A37" s="6" t="s">
        <v>18</v>
      </c>
      <c r="B37" s="9">
        <v>0</v>
      </c>
    </row>
    <row r="38" spans="1:2" ht="15.6" x14ac:dyDescent="0.3">
      <c r="A38" s="6" t="s">
        <v>9</v>
      </c>
      <c r="B38" s="32">
        <v>0</v>
      </c>
    </row>
    <row r="39" spans="1:2" ht="15.6" x14ac:dyDescent="0.3">
      <c r="A39" s="3" t="s">
        <v>59</v>
      </c>
      <c r="B39" s="7">
        <f>SUM(B36:B38)</f>
        <v>0</v>
      </c>
    </row>
    <row r="40" spans="1:2" ht="15.6" x14ac:dyDescent="0.3">
      <c r="A40" s="3"/>
      <c r="B40" s="7"/>
    </row>
    <row r="41" spans="1:2" ht="15.6" x14ac:dyDescent="0.3">
      <c r="A41" s="3" t="s">
        <v>103</v>
      </c>
      <c r="B41" s="9"/>
    </row>
    <row r="42" spans="1:2" ht="15.6" x14ac:dyDescent="0.3">
      <c r="A42" s="3" t="s">
        <v>57</v>
      </c>
      <c r="B42" s="9"/>
    </row>
    <row r="43" spans="1:2" ht="15.6" x14ac:dyDescent="0.3">
      <c r="A43" s="6" t="s">
        <v>64</v>
      </c>
      <c r="B43" s="9"/>
    </row>
    <row r="44" spans="1:2" ht="15.6" x14ac:dyDescent="0.3">
      <c r="A44" s="6" t="s">
        <v>65</v>
      </c>
      <c r="B44" s="9"/>
    </row>
    <row r="45" spans="1:2" ht="15.6" x14ac:dyDescent="0.3">
      <c r="A45" s="6" t="s">
        <v>9</v>
      </c>
      <c r="B45" s="32">
        <v>0</v>
      </c>
    </row>
    <row r="46" spans="1:2" ht="15.6" x14ac:dyDescent="0.3">
      <c r="A46" s="3" t="s">
        <v>104</v>
      </c>
      <c r="B46" s="7">
        <f>SUM(B43:B45)</f>
        <v>0</v>
      </c>
    </row>
    <row r="47" spans="1:2" ht="15.6" x14ac:dyDescent="0.3">
      <c r="A47" s="3"/>
      <c r="B47" s="7"/>
    </row>
    <row r="48" spans="1:2" ht="15.6" x14ac:dyDescent="0.3">
      <c r="A48" s="3" t="s">
        <v>58</v>
      </c>
      <c r="B48" s="9"/>
    </row>
    <row r="49" spans="1:2" ht="15.6" x14ac:dyDescent="0.3">
      <c r="A49" s="6" t="s">
        <v>64</v>
      </c>
      <c r="B49" s="9">
        <v>0</v>
      </c>
    </row>
    <row r="50" spans="1:2" ht="15.6" x14ac:dyDescent="0.3">
      <c r="A50" s="6" t="s">
        <v>65</v>
      </c>
      <c r="B50" s="9">
        <v>0</v>
      </c>
    </row>
    <row r="51" spans="1:2" ht="15.6" x14ac:dyDescent="0.3">
      <c r="A51" s="6" t="s">
        <v>9</v>
      </c>
      <c r="B51" s="32">
        <v>1</v>
      </c>
    </row>
    <row r="52" spans="1:2" ht="15.6" x14ac:dyDescent="0.3">
      <c r="A52" s="3" t="s">
        <v>105</v>
      </c>
      <c r="B52" s="7">
        <f>SUM(B49:B51)</f>
        <v>1</v>
      </c>
    </row>
    <row r="53" spans="1:2" ht="15.6" x14ac:dyDescent="0.3">
      <c r="A53" s="3"/>
      <c r="B53" s="7"/>
    </row>
    <row r="54" spans="1:2" ht="15.6" x14ac:dyDescent="0.3">
      <c r="A54" s="3" t="s">
        <v>19</v>
      </c>
      <c r="B54" s="7">
        <f>B9+B14+B20+B26+B33+B39+B46+B52</f>
        <v>1</v>
      </c>
    </row>
    <row r="55" spans="1:2" ht="15.6" x14ac:dyDescent="0.3">
      <c r="A55" s="3"/>
      <c r="B55" s="7"/>
    </row>
    <row r="56" spans="1:2" ht="15.6" x14ac:dyDescent="0.3">
      <c r="A56" s="3" t="s">
        <v>108</v>
      </c>
      <c r="B56" s="8">
        <f>'נספח 1'!B39</f>
        <v>16732.5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rightToLeft="1" topLeftCell="A22" workbookViewId="0">
      <selection activeCell="B45" sqref="B45"/>
    </sheetView>
  </sheetViews>
  <sheetFormatPr defaultRowHeight="13.8" x14ac:dyDescent="0.25"/>
  <cols>
    <col min="1" max="1" width="48.09765625" customWidth="1"/>
    <col min="2" max="2" width="17.19921875" customWidth="1"/>
    <col min="3" max="3" width="14" customWidth="1"/>
  </cols>
  <sheetData>
    <row r="1" spans="1:2" ht="15.6" x14ac:dyDescent="0.25">
      <c r="A1" s="2" t="str">
        <f>'נספח 1'!A1</f>
        <v>מספר אישור:9962</v>
      </c>
      <c r="B1" s="15" t="s">
        <v>66</v>
      </c>
    </row>
    <row r="2" spans="1:2" x14ac:dyDescent="0.25">
      <c r="A2" s="2" t="str">
        <f>'נספח 1'!A2</f>
        <v>שם הקופה תגמולים עד 50 עיריית תל אביב</v>
      </c>
      <c r="B2" s="16" t="s">
        <v>98</v>
      </c>
    </row>
    <row r="3" spans="1:2" x14ac:dyDescent="0.25">
      <c r="A3" s="17"/>
      <c r="B3" s="18" t="s">
        <v>67</v>
      </c>
    </row>
    <row r="4" spans="1:2" x14ac:dyDescent="0.25">
      <c r="A4" s="19" t="s">
        <v>68</v>
      </c>
      <c r="B4" s="36">
        <f>B5+B6</f>
        <v>14</v>
      </c>
    </row>
    <row r="5" spans="1:2" x14ac:dyDescent="0.25">
      <c r="A5" s="20" t="s">
        <v>69</v>
      </c>
      <c r="B5" s="21"/>
    </row>
    <row r="6" spans="1:2" x14ac:dyDescent="0.25">
      <c r="A6" s="20" t="s">
        <v>70</v>
      </c>
      <c r="B6" s="35">
        <f>'נספח 1'!B8</f>
        <v>14</v>
      </c>
    </row>
    <row r="7" spans="1:2" x14ac:dyDescent="0.25">
      <c r="A7" s="22"/>
      <c r="B7" s="23"/>
    </row>
    <row r="8" spans="1:2" x14ac:dyDescent="0.25">
      <c r="A8" s="22" t="s">
        <v>23</v>
      </c>
      <c r="B8" s="37">
        <f>B9+B10</f>
        <v>1</v>
      </c>
    </row>
    <row r="9" spans="1:2" x14ac:dyDescent="0.25">
      <c r="A9" s="20" t="s">
        <v>69</v>
      </c>
      <c r="B9" s="21"/>
    </row>
    <row r="10" spans="1:2" x14ac:dyDescent="0.25">
      <c r="A10" s="20" t="s">
        <v>70</v>
      </c>
      <c r="B10" s="34">
        <f>'נספח 1'!B12</f>
        <v>1</v>
      </c>
    </row>
    <row r="11" spans="1:2" x14ac:dyDescent="0.25">
      <c r="A11" s="22"/>
      <c r="B11" s="23"/>
    </row>
    <row r="12" spans="1:2" x14ac:dyDescent="0.25">
      <c r="A12" s="22" t="s">
        <v>24</v>
      </c>
      <c r="B12" s="24">
        <f>B13+B14+B15</f>
        <v>0</v>
      </c>
    </row>
    <row r="13" spans="1:2" ht="27.6" x14ac:dyDescent="0.25">
      <c r="A13" s="20" t="s">
        <v>71</v>
      </c>
      <c r="B13" s="21">
        <f>'נספח 1'!B14</f>
        <v>0</v>
      </c>
    </row>
    <row r="14" spans="1:2" x14ac:dyDescent="0.25">
      <c r="A14" s="20" t="s">
        <v>72</v>
      </c>
      <c r="B14" s="21"/>
    </row>
    <row r="15" spans="1:2" x14ac:dyDescent="0.25">
      <c r="A15" s="20" t="s">
        <v>73</v>
      </c>
      <c r="B15" s="21"/>
    </row>
    <row r="16" spans="1:2" x14ac:dyDescent="0.25">
      <c r="A16" s="22"/>
      <c r="B16" s="23"/>
    </row>
    <row r="17" spans="1:2" x14ac:dyDescent="0.25">
      <c r="A17" s="22" t="s">
        <v>25</v>
      </c>
      <c r="B17" s="38">
        <f>SUM(B18:B26)</f>
        <v>1</v>
      </c>
    </row>
    <row r="18" spans="1:2" x14ac:dyDescent="0.25">
      <c r="A18" s="20" t="s">
        <v>74</v>
      </c>
      <c r="B18" s="34">
        <f>'נספח 3'!B9</f>
        <v>0</v>
      </c>
    </row>
    <row r="19" spans="1:2" x14ac:dyDescent="0.25">
      <c r="A19" s="20" t="s">
        <v>75</v>
      </c>
      <c r="B19" s="34">
        <f>'נספח 1'!B21</f>
        <v>0</v>
      </c>
    </row>
    <row r="20" spans="1:2" x14ac:dyDescent="0.25">
      <c r="A20" s="20" t="s">
        <v>76</v>
      </c>
      <c r="B20" s="21"/>
    </row>
    <row r="21" spans="1:2" x14ac:dyDescent="0.25">
      <c r="A21" s="20" t="s">
        <v>77</v>
      </c>
      <c r="B21" s="21"/>
    </row>
    <row r="22" spans="1:2" x14ac:dyDescent="0.25">
      <c r="A22" s="20" t="s">
        <v>106</v>
      </c>
      <c r="B22" s="35">
        <f>'נספח 1'!B24</f>
        <v>0</v>
      </c>
    </row>
    <row r="23" spans="1:2" x14ac:dyDescent="0.25">
      <c r="A23" s="20" t="s">
        <v>107</v>
      </c>
      <c r="B23" s="35">
        <f>'נספח 1'!B25</f>
        <v>1</v>
      </c>
    </row>
    <row r="24" spans="1:2" x14ac:dyDescent="0.25">
      <c r="A24" s="20" t="s">
        <v>78</v>
      </c>
      <c r="B24" s="34">
        <f>'נספח 1'!B26</f>
        <v>0</v>
      </c>
    </row>
    <row r="25" spans="1:2" x14ac:dyDescent="0.25">
      <c r="A25" s="20" t="s">
        <v>79</v>
      </c>
      <c r="B25" s="35">
        <f>'נספח 1'!B27</f>
        <v>0</v>
      </c>
    </row>
    <row r="26" spans="1:2" x14ac:dyDescent="0.25">
      <c r="A26" s="22"/>
      <c r="B26" s="23"/>
    </row>
    <row r="27" spans="1:2" x14ac:dyDescent="0.25">
      <c r="A27" s="22" t="s">
        <v>26</v>
      </c>
      <c r="B27" s="24">
        <f>B28+B29</f>
        <v>0</v>
      </c>
    </row>
    <row r="28" spans="1:2" x14ac:dyDescent="0.25">
      <c r="A28" s="20" t="s">
        <v>80</v>
      </c>
      <c r="B28" s="21"/>
    </row>
    <row r="29" spans="1:2" x14ac:dyDescent="0.25">
      <c r="A29" s="20" t="s">
        <v>81</v>
      </c>
      <c r="B29" s="21"/>
    </row>
    <row r="30" spans="1:2" x14ac:dyDescent="0.25">
      <c r="A30" s="22"/>
      <c r="B30" s="23"/>
    </row>
    <row r="31" spans="1:2" x14ac:dyDescent="0.25">
      <c r="A31" s="22" t="s">
        <v>82</v>
      </c>
      <c r="B31" s="25"/>
    </row>
    <row r="32" spans="1:2" ht="27.6" x14ac:dyDescent="0.25">
      <c r="A32" s="20" t="s">
        <v>83</v>
      </c>
      <c r="B32" s="39">
        <f>B17</f>
        <v>1</v>
      </c>
    </row>
    <row r="33" spans="1:3" x14ac:dyDescent="0.25">
      <c r="A33" s="20" t="s">
        <v>84</v>
      </c>
      <c r="B33" s="39">
        <f>B32+B8+B4+B12</f>
        <v>16</v>
      </c>
      <c r="C33" t="b">
        <f>B10='נספח 2'!B24</f>
        <v>1</v>
      </c>
    </row>
    <row r="34" spans="1:3" x14ac:dyDescent="0.25">
      <c r="A34" s="22"/>
      <c r="B34" s="23"/>
    </row>
    <row r="35" spans="1:3" x14ac:dyDescent="0.25">
      <c r="A35" s="22" t="s">
        <v>27</v>
      </c>
      <c r="B35" s="26"/>
    </row>
    <row r="36" spans="1:3" ht="27.6" x14ac:dyDescent="0.25">
      <c r="A36" s="27" t="s">
        <v>85</v>
      </c>
      <c r="B36" s="28">
        <f>B32/B39</f>
        <v>7.3893445651370724E-5</v>
      </c>
    </row>
    <row r="37" spans="1:3" x14ac:dyDescent="0.25">
      <c r="A37" s="27" t="s">
        <v>96</v>
      </c>
      <c r="B37" s="28">
        <f>B33/((B39+B43)/2)</f>
        <v>9.56222919468101E-4</v>
      </c>
    </row>
    <row r="38" spans="1:3" x14ac:dyDescent="0.25">
      <c r="A38" s="22"/>
      <c r="B38" s="23"/>
    </row>
    <row r="39" spans="1:3" x14ac:dyDescent="0.25">
      <c r="A39" s="22" t="s">
        <v>28</v>
      </c>
      <c r="B39" s="21">
        <v>13533</v>
      </c>
      <c r="C39">
        <f>B39*1000</f>
        <v>13533000</v>
      </c>
    </row>
    <row r="40" spans="1:3" ht="27.6" x14ac:dyDescent="0.25">
      <c r="A40" s="20" t="s">
        <v>86</v>
      </c>
      <c r="B40" s="29"/>
    </row>
    <row r="41" spans="1:3" ht="27.6" x14ac:dyDescent="0.25">
      <c r="A41" s="20" t="s">
        <v>87</v>
      </c>
      <c r="B41" s="29"/>
    </row>
    <row r="42" spans="1:3" x14ac:dyDescent="0.25">
      <c r="A42" s="30"/>
      <c r="B42" s="29"/>
      <c r="C42" s="43"/>
    </row>
    <row r="43" spans="1:3" ht="18" customHeight="1" x14ac:dyDescent="0.25">
      <c r="A43" s="31" t="s">
        <v>88</v>
      </c>
      <c r="B43" s="29">
        <v>19932</v>
      </c>
      <c r="C43" s="44"/>
    </row>
    <row r="44" spans="1:3" x14ac:dyDescent="0.25">
      <c r="C44" s="43"/>
    </row>
    <row r="45" spans="1:3" x14ac:dyDescent="0.25">
      <c r="B45" s="29">
        <f>(B39+B43)/2</f>
        <v>16732.5</v>
      </c>
      <c r="C45" s="43"/>
    </row>
    <row r="46" spans="1:3" x14ac:dyDescent="0.25">
      <c r="B46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נספח 1</vt:lpstr>
      <vt:lpstr>נספח 2</vt:lpstr>
      <vt:lpstr>נספח 3</vt:lpstr>
      <vt:lpstr>טופס 107</vt:lpstr>
      <vt:lpstr>'טופס 107'!WPrint_Area_W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C2333.Office3</cp:lastModifiedBy>
  <cp:lastPrinted>2022-02-14T18:03:07Z</cp:lastPrinted>
  <dcterms:created xsi:type="dcterms:W3CDTF">2015-01-21T15:01:55Z</dcterms:created>
  <dcterms:modified xsi:type="dcterms:W3CDTF">2022-12-21T13:13:24Z</dcterms:modified>
</cp:coreProperties>
</file>