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c2333.office4\Desktop\"/>
    </mc:Choice>
  </mc:AlternateContent>
  <bookViews>
    <workbookView xWindow="0" yWindow="0" windowWidth="23040" windowHeight="8400" tabRatio="1000" activeTab="2"/>
  </bookViews>
  <sheets>
    <sheet name="נספח 1 - כללי" sheetId="10" r:id="rId1"/>
    <sheet name="נספח 2 –עמלות והוצאות לא חיצוני" sheetId="5" r:id="rId2"/>
    <sheet name="נספח 3 - עמלות ניהול חיצוני" sheetId="6" r:id="rId3"/>
  </sheets>
  <externalReferences>
    <externalReference r:id="rId4"/>
  </externalReferenc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6" i="10" l="1"/>
  <c r="B475" i="10"/>
  <c r="B471" i="10"/>
  <c r="B470" i="10"/>
  <c r="B52" i="6" l="1"/>
  <c r="B46" i="6"/>
  <c r="B16" i="6"/>
  <c r="B36" i="6"/>
  <c r="B30" i="6"/>
  <c r="B11" i="6"/>
  <c r="B14" i="5"/>
  <c r="B40" i="5"/>
  <c r="B20" i="5"/>
  <c r="B51" i="6" l="1"/>
  <c r="B43" i="5"/>
  <c r="B469" i="10"/>
  <c r="B459" i="10"/>
  <c r="B443" i="10"/>
  <c r="B439" i="10"/>
  <c r="B387" i="10"/>
  <c r="B371" i="10"/>
  <c r="B367" i="10"/>
  <c r="B326" i="10"/>
  <c r="B316" i="10"/>
  <c r="B300" i="10"/>
  <c r="B296" i="10"/>
  <c r="B254" i="10"/>
  <c r="B244" i="10"/>
  <c r="B228" i="10"/>
  <c r="B224" i="10"/>
  <c r="B182" i="10"/>
  <c r="B202" i="10" s="1"/>
  <c r="B172" i="10"/>
  <c r="B156" i="10"/>
  <c r="B152" i="10"/>
  <c r="B110" i="10"/>
  <c r="B100" i="10"/>
  <c r="B84" i="10"/>
  <c r="B80" i="10"/>
  <c r="B314" i="10" l="1"/>
  <c r="B320" i="10" s="1"/>
  <c r="B356" i="10" s="1"/>
  <c r="B170" i="10"/>
  <c r="B176" i="10" s="1"/>
  <c r="B212" i="10" s="1"/>
  <c r="B397" i="10"/>
  <c r="B412" i="10" s="1"/>
  <c r="B414" i="10" s="1"/>
  <c r="B98" i="10"/>
  <c r="B104" i="10" s="1"/>
  <c r="B140" i="10" s="1"/>
  <c r="B457" i="10"/>
  <c r="B463" i="10" s="1"/>
  <c r="B499" i="10" s="1"/>
  <c r="B489" i="10"/>
  <c r="B484" i="10"/>
  <c r="B486" i="10" s="1"/>
  <c r="B385" i="10"/>
  <c r="B391" i="10" s="1"/>
  <c r="B427" i="10" s="1"/>
  <c r="B417" i="10"/>
  <c r="B346" i="10"/>
  <c r="B341" i="10"/>
  <c r="B343" i="10" s="1"/>
  <c r="B242" i="10"/>
  <c r="B248" i="10" s="1"/>
  <c r="B284" i="10" s="1"/>
  <c r="B274" i="10"/>
  <c r="B269" i="10"/>
  <c r="B271" i="10" s="1"/>
  <c r="B197" i="10"/>
  <c r="B199" i="10" s="1"/>
  <c r="B130" i="10"/>
  <c r="B125" i="10"/>
  <c r="B127" i="10" s="1"/>
  <c r="B349" i="10" l="1"/>
  <c r="B351" i="10" s="1"/>
  <c r="B205" i="10"/>
  <c r="B207" i="10" s="1"/>
  <c r="B133" i="10"/>
  <c r="B135" i="10" s="1"/>
  <c r="B420" i="10"/>
  <c r="B422" i="10" s="1"/>
  <c r="B492" i="10"/>
  <c r="B494" i="10" s="1"/>
  <c r="B277" i="10"/>
  <c r="B279" i="10" s="1"/>
  <c r="B31" i="10" l="1"/>
  <c r="B19" i="10" l="1"/>
  <c r="B15" i="10" l="1"/>
  <c r="B11" i="10"/>
  <c r="B39" i="10"/>
  <c r="B29" i="10" l="1"/>
  <c r="B35" i="10" s="1"/>
  <c r="B68" i="10" s="1"/>
  <c r="B41" i="10" l="1"/>
  <c r="B52" i="10" s="1"/>
  <c r="B56" i="10" s="1"/>
  <c r="B63" i="10" l="1"/>
  <c r="B64" i="10" s="1"/>
  <c r="B59" i="10"/>
</calcChain>
</file>

<file path=xl/sharedStrings.xml><?xml version="1.0" encoding="utf-8"?>
<sst xmlns="http://schemas.openxmlformats.org/spreadsheetml/2006/main" count="408" uniqueCount="149">
  <si>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</si>
  <si>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</si>
  <si>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</si>
  <si>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</si>
  <si>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</si>
  <si>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</si>
  <si>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</si>
  <si>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</si>
  <si>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</si>
  <si>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הוצאות ישירות מסוג עמלת ניהול חיצוני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</si>
  <si>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</si>
  <si>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</si>
  <si>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</si>
  <si>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</si>
  <si>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</si>
  <si>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</si>
  <si>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</si>
  <si>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</si>
  <si>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</si>
  <si>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t>סך הכל הוצאות ישירות לצורך חישוב שיעור עלות שנתית צפויה</t>
  </si>
  <si>
    <t>2. סך הכל דמי שמירה בשל ניירות ערך סחירים וכל עמלה שגובה מי שמבצע את משמרות ניירות הערך  (קסטודיאן)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</si>
  <si>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</si>
  <si>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</si>
  <si>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</si>
  <si>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</si>
  <si>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</si>
  <si>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</si>
  <si>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</si>
  <si>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</si>
  <si>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</si>
  <si>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</si>
  <si>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דמי ביטוח בעד ביטוח משנה</t>
  </si>
  <si>
    <t>סך הכל תשלומים למבטחי משנה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</si>
  <si>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</si>
  <si>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</si>
  <si>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</si>
  <si>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</si>
  <si>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תשלום של דמי ניהול משתנים</t>
  </si>
  <si>
    <t>אלפי ש"ח</t>
  </si>
  <si>
    <t>תשלום הנובע מהשקעה בקרנות השקעה בישראל</t>
  </si>
  <si>
    <t>סך תשלומים הנובעים מהשקעה בקרנות השקעה בישראל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</si>
  <si>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</si>
  <si>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</si>
  <si>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</si>
  <si>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</si>
  <si>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למנהלי קרנות נאמנות ישראליות</t>
  </si>
  <si>
    <t>סך תשלומים בגין השקעה בקרנות נאמנות זרות</t>
  </si>
  <si>
    <t>תשלומים בגין השקעה בקרן טכנולוגיה עילית</t>
  </si>
  <si>
    <t>סך תשלום בגין השקעה בקרן טכנולוגיה עילית</t>
  </si>
  <si>
    <t>סך הכל עמלות ניהול חיצוני</t>
  </si>
  <si>
    <t>סך הכל נכסים לסוף שנה קודמת</t>
  </si>
  <si>
    <t>5. סך הוצאות בעד ניהול תביעות</t>
  </si>
  <si>
    <t>6. סך הוצאות בעד מתן משכנתאות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</si>
  <si>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</si>
  <si>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</si>
  <si>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>7. סך הכל הוצאות ישירות שאינן מסוג עמלת ניהול חיצוני (סכום סעיפים 1 עד6)</t>
  </si>
  <si>
    <t>8. שווי ממוצע של נכסי הקופה או המסלול (ממוצע פשוט של סעיפים 8א ו-8ב)</t>
  </si>
  <si>
    <t>9. שיעור שנתי של הוצאות ישירות שאינן מסוג עמלת ניהול חיצוני (חלוקה של סעיף 7 בסעיף 8 )</t>
  </si>
  <si>
    <t>12. שיעור עמלת ניהול חיצוני בפועל (חלוקה של סעיף 11 בסעיף 8.ב)</t>
  </si>
  <si>
    <t>14. ההפרש בין שיעור מגבלת עמלת ניהול חיצוני מוצהרת לבין שיעור  עמלת ניהול חיצוני בפועל (סעיף 13 פחות סעיף 12)</t>
  </si>
  <si>
    <t xml:space="preserve">15א. סכום שהוחזר  לחוסכים (אם הוחזר) </t>
  </si>
  <si>
    <t xml:space="preserve">15ב. שיעור עמלת ניהול חיצוני בפועל לאחר החזר, (חלוקה של התוצאה של סעיף 11 בניכוי סעיף 15א, בסעיף 8.ב) </t>
  </si>
  <si>
    <t>סך הכל הוצאות ישירות בפועל (למעט דמי ניהול משתנים כאמור בסעיף 10)</t>
  </si>
  <si>
    <t>16. סך כל ההוצאות הישירות (סכום של סעיף 9 וסעיף 12)</t>
  </si>
  <si>
    <t>17. שיעור סך ההוצאות הישירות מתוך יתרת נכסים ממוצעת  (חלוקה של סעיף 16 בסעיף 8)</t>
  </si>
  <si>
    <t>19. De: שיעור הוצאות ישירות  (סכום של סעיף 9 וסעיף 18 )</t>
  </si>
  <si>
    <t>ב. השווי המשוערך של נכסי הקופה או המסלול נכון ליום 31 בדצמבר של שנת הכספים שהסתיימה 2023</t>
  </si>
  <si>
    <t>מספר אישור אוצר</t>
  </si>
  <si>
    <t xml:space="preserve">נספח 1 </t>
  </si>
  <si>
    <t>תאריך נכונות דו"ח</t>
  </si>
  <si>
    <t>א. השווי המשוערך של  נכסי הקופה או המסלול נכון ליום 31 בדצמבר של שנת הכספים 2024</t>
  </si>
  <si>
    <t>18. שיעור מגבלת עמלת ניהול חיצוני שהמשקיע המוסדי הצהיר עליה בהתאם לתקנה 2א לתקנות הוצאות ישירות עבור שנת הכספים הבאה 2025</t>
  </si>
  <si>
    <t>13. שיעור מגבלת עמלת ניהול חיצוני שהמשקיע המוסדי הצהיר עליה עבור שנת הכספים שהסתיימה 2024</t>
  </si>
  <si>
    <t>נספח 2 – פרוט עמלות והוצאות שאינן עמלות ניהול חיצוני לתקופה המסתיימת ביום 31.12.2024</t>
  </si>
  <si>
    <t>נספח 3 - פירוט עמלות ניהול חיצוני לתקופה המסתיימת ביום 31.12.2024</t>
  </si>
  <si>
    <t>קידוד קופה</t>
  </si>
  <si>
    <t>סך תשלום למנהלי קרנות סל</t>
  </si>
  <si>
    <t>מאוחד</t>
  </si>
  <si>
    <t>מס' אישור 9962</t>
  </si>
  <si>
    <t>שם הקופה מסלול תגמולים 50 ומטה אגודה שיתופית עיריית תל אביב</t>
  </si>
  <si>
    <t>נספח 1 סך ההוצאות הישירות ששולמו בעד כל סוג של הוצאה ישירה לתקופה המסתיימת ביום - 31.12.2024</t>
  </si>
  <si>
    <t>אלפי ש''ח</t>
  </si>
  <si>
    <t>הוצאות ישירות שאינן מסוג עמלת ניהול חיצוני</t>
  </si>
  <si>
    <t>2. סך הכל דמי שמירה בשל ניירות ערך סחירים וכל עמלה שגובה מי שמבצע את משמרות ניירות הערך (קסטודיאן)</t>
  </si>
  <si>
    <t>3 . סך הכל הוצאות הנובעות מהשקעות לא סחירות</t>
  </si>
  <si>
    <t>א. הוצאה הנובעת מהשקעה בניירות ערך לא סחירים או ממתן הלוואה למי שאינו עמית או מבוטח</t>
  </si>
  <si>
    <t>ב. הוצאה הנובעת מהשקעה בזכויות במקרקעין</t>
  </si>
  <si>
    <t>4 . מסים החלים על משקיע מוסדי, על נכסיו, על הכנסותיו ועל עסקאות שנעשו בנכסיו</t>
  </si>
  <si>
    <t>6 . סך הוצאות בעד מתן משכנתאות</t>
  </si>
  <si>
    <t>7. סך הכל הוצאות ישירות שאינן מסוג עמלת ניהול חיצוני )סכום סעיפים 1 עד 6(</t>
  </si>
  <si>
    <t>8. שווי ממוצע של נכסי הקופה או המסלול )ממוצע פשוט של סעיפים 8 א. ו - 8 ב.(</t>
  </si>
  <si>
    <t>א. השווי המשוערך של נכסי הקופה או המסלול נכון ליום 31 בדצמבר של שנת הכספים שהסתיימה 2023</t>
  </si>
  <si>
    <t>ב. השווי המשוערך של נכסי הקופה או המסלול נכון ליום 31 בדצמבר של שנת הכספים שהסתיימה 2022</t>
  </si>
  <si>
    <t>9. שיעור שנתי של הוצאות ישירות שאינן מסוג עמלת ניהול חיצוני )חלוקה של סעיף 7 בסעיף 8(</t>
  </si>
  <si>
    <t>11. סהכ הוצאות ישירות מסוג "עמלת ניהול חיצוני" )סכום סעיפים 11 א. עד 11 ט.(</t>
  </si>
  <si>
    <t>א. סך תשלומים הנובעים מהשקעה בקרנות השקעה בישראל</t>
  </si>
  <si>
    <t>ב. סך תשלומים הנובעים מהשקעה בקרנות השקעה בחול</t>
  </si>
  <si>
    <t>ג. סך תשלומים למנהלי תיקים ישראלים בגין השקעה בחול</t>
  </si>
  <si>
    <t>ד. סך תשלומים למנהלי תיקים זרים</t>
  </si>
  <si>
    <t>ה. סך תשלומים בגין השקעה בקרנות סל כאשר 75 אחוזים לפחות מנכסי הקרן הם נכסים שהונפקו במדינת ישראל</t>
  </si>
  <si>
    <t>לפי מדדים שעליהם הורה הממונה ובתנאים שהורה</t>
  </si>
  <si>
    <t>ו. סך תשלומים בגין השקעה בקרנות סל כאשר 75 אחוזים לפחות מנכסי הקרן הם נכסים שלא הונפקו במדינת</t>
  </si>
  <si>
    <t>ישראל ואינם נסחרים או מוחזקים בה</t>
  </si>
  <si>
    <t>ז. סך תשלומים בגין השקעה בקרנות נאמנות ישראליות כאשר 75 אחוזים לפחות מנכסי הקרן מושקעים בנכסים שלא</t>
  </si>
  <si>
    <t>הונפקו במדינת ישראל ואינם נסחרים או מוחזקים בה</t>
  </si>
  <si>
    <t>ח. סך תשלומים בגין השקעה בקרנות נאמנות זרות כאשר 75 אחוזים לפחות מנכסי הקרן מושקעים בנכסים שלא</t>
  </si>
  <si>
    <t>ט. סך תשלומים בגין השקעה בקרן טכנולוגיה עילית</t>
  </si>
  <si>
    <t>12. שיעור עמלת ניהול חיצוני בפועל  לפני החזר, ככל שבוצע )חלוקה של סעיף 11 בסעיף 8.ב(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</si>
  <si>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</si>
  <si>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)סעיף 13 פחות סעיף 12(</t>
  </si>
  <si>
    <t>15.א סכום שהוחזר לחוסכים )אם הוחזר(</t>
  </si>
  <si>
    <t>15.ב שיעור עמלת ניהול חיצוני בפועל לאחר החזר, )חלוקה של התוצאה של סעיף 11 בניכוי סעיף 15א, בסעיף 8.ב(</t>
  </si>
  <si>
    <t>16. סך כל הוצאות ישירות )סכום של סעיף 7 וסעיף 11 בניכוי סעיף 15א(</t>
  </si>
  <si>
    <t>17. שיעור סך ההוצאות הישירות מתוך יתרת נכסים ממוצעת )חלוקה של סעיף 16 בסעיף 8(</t>
  </si>
  <si>
    <t>סך הכל הוצאות ישירות (לצורך חישוב שיעור עלות שנתית צפויה)</t>
  </si>
  <si>
    <t xml:space="preserve">18. שיעור מגבלת עמלת ניהול חיצוני שהמשקיע המוסדי הצהיר עליה בהתאם לתקנה 2א לתקנות הוצאות ישירות עבור </t>
  </si>
  <si>
    <t>שנת הכספים הבאה 2025</t>
  </si>
  <si>
    <t>19. De: שיעור הוצאות ישירות )סכום של סעיף 9 וסעיף 18(</t>
  </si>
  <si>
    <t>מס' אישור - 9963</t>
  </si>
  <si>
    <t>שם הקופה מסלול תגמולים לבני 50 60 אגודה שיתופית עיריית תל אביב</t>
  </si>
  <si>
    <t>א. השווי המשוערך של נכסי הקופה או המסלול נכון ליום 31 בדצמבר של שנת הכספים שהסתיימה 2024</t>
  </si>
  <si>
    <t>19. שיעור הוצאות ישירות )סכום של סעיף 9 וסעיף 18(</t>
  </si>
  <si>
    <t>מס' אישור 9964</t>
  </si>
  <si>
    <t>שם הקופה מסלול תגמולים 60 ומעלה אגודה שיתופית עיריית תל אביב</t>
  </si>
  <si>
    <t>מס' אישור 15372</t>
  </si>
  <si>
    <t>שם הקופה תגמולים תל אביב מסלול עוקב מדד אס.אנד .פי 500</t>
  </si>
  <si>
    <t>מס' אישור  - 1477</t>
  </si>
  <si>
    <t>שם הקופה תגמולים מסלול מניות אגודה שיתופית עיריית תל אביב</t>
  </si>
  <si>
    <t>מס' אישור  - 1405</t>
  </si>
  <si>
    <t>שם הקופה מסלול תגמולים אגח אגודה שיתופית עיריית תל אביב</t>
  </si>
  <si>
    <t>ברוקארז' - עמלות קנייה ומכירה בגין ביצוע עסקאות בניירות ערך סחירים</t>
  </si>
  <si>
    <t>סך תשלום דמי ניהול משתנים</t>
  </si>
  <si>
    <t>סך הכל עמלות והוצאות שאינן עמלות ניהול חיצוני</t>
  </si>
  <si>
    <t>בישראל</t>
  </si>
  <si>
    <t>תשלום הנובע מהשקעה בקרנות השקעה בחול</t>
  </si>
  <si>
    <t>בחול</t>
  </si>
  <si>
    <t>סך תשלומים הנובעים מהשקעה בקרנות השקעה בחול</t>
  </si>
  <si>
    <t>סך תשלומים בגין השקעה בקרן סל כאשר %75 לפחות מנכסי הקרן הם נכסים</t>
  </si>
  <si>
    <t>שלא הונפקו במדינת ישראל ואינם נסחרים או מוחזקים בה</t>
  </si>
  <si>
    <t>סך תשלומים בגין השקעה בקרן סל כאשר 75% לפחות מנכסי הקרן הם נכסים</t>
  </si>
  <si>
    <t>שהונפקו במדינת ישראל לפי מדדים שעליהם הורה הממונה ובתנאים שהורה</t>
  </si>
  <si>
    <t>סך תשלום למנהלי קרן סל</t>
  </si>
  <si>
    <t>תשלום בגין השקעה בקרנות נאמנות ישראליות כאשר 75% לפחות מנכסי</t>
  </si>
  <si>
    <t>הקרן מושקעים בנכסים שלא הונפקו במדינת ישראל ואינם נסחרים או</t>
  </si>
  <si>
    <t>מוחזקים בה</t>
  </si>
  <si>
    <t>תשלום בגין השקעה בקרנות נאמנות זרות כאשר 75% לפחות מנכסי הקרן</t>
  </si>
  <si>
    <t>מושקעים בנכסים שלא הונפקו במדינת ישראל ואינם נסחרים או מוחזקים בה</t>
  </si>
  <si>
    <t>Kotak funds</t>
  </si>
  <si>
    <r>
      <t>א.</t>
    </r>
    <r>
      <rPr>
        <strike/>
        <sz val="11"/>
        <color theme="1"/>
        <rFont val="David"/>
        <family val="2"/>
      </rPr>
      <t xml:space="preserve"> </t>
    </r>
    <r>
      <rPr>
        <sz val="11"/>
        <color theme="1"/>
        <rFont val="David"/>
        <family val="2"/>
      </rPr>
      <t xml:space="preserve">הוצאה הנובעת מהשקעה בניירות ערך לא סחירים או ממתן הלוואה למי שאינו עמית או מבוטח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</si>
</sst>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 * #,##0.00_ ;_ * \-#,##0.00_ ;_ * &quot;-&quot;??_ ;_ @_ "/>
    <numFmt numFmtId="165" formatCode="#,##0.00000000000000000"/>
    <numFmt numFmtId="166" formatCode="0.000"/>
    <numFmt numFmtId="167" formatCode="#,##0.0000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000000"/>
      <name val="Calibri Light"/>
      <family val="2"/>
    </font>
    <font>
      <b/>
      <sz val="12"/>
      <color rgb="FF000080"/>
      <name val="Calibri Light"/>
      <family val="2"/>
    </font>
    <font>
      <sz val="11"/>
      <color theme="1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11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2"/>
      <color theme="1"/>
      <name val="David"/>
      <family val="2"/>
    </font>
    <font>
      <sz val="11"/>
      <color rgb="FF000000"/>
      <name val="David"/>
      <family val="2"/>
    </font>
    <font>
      <b/>
      <u/>
      <sz val="12"/>
      <color rgb="FF0000FF"/>
      <name val="David"/>
      <family val="2"/>
    </font>
    <font>
      <sz val="11"/>
      <color theme="1"/>
      <name val="David"/>
      <family val="2"/>
    </font>
    <font>
      <b/>
      <sz val="12"/>
      <color rgb="FF000000"/>
      <name val="David"/>
      <family val="2"/>
    </font>
    <font>
      <sz val="12"/>
      <color theme="1"/>
      <name val="David"/>
      <family val="2"/>
    </font>
    <font>
      <strike/>
      <sz val="11"/>
      <color theme="1"/>
      <name val="David"/>
      <family val="2"/>
    </font>
    <font>
      <b/>
      <sz val="11"/>
      <color theme="1"/>
      <name val="David"/>
      <family val="2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4">
    <xf numFmtId="0" fontId="0" fillId="0" borderId="0"/>
    <xf numFmtId="0" fontId="1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justify" vertical="center" wrapText="1" readingOrder="2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10" fontId="3" fillId="0" borderId="0" xfId="2" applyNumberFormat="1" applyFont="1" applyFill="1" applyAlignment="1">
      <alignment horizontal="right" vertical="center"/>
    </xf>
    <xf numFmtId="0" fontId="8" fillId="0" borderId="0" xfId="0" applyFont="1" applyAlignment="1" applyProtection="1">
      <alignment horizontal="right" wrapText="1"/>
      <protection locked="0"/>
    </xf>
    <xf numFmtId="2" fontId="8" fillId="0" borderId="0" xfId="0" applyNumberFormat="1" applyFont="1" applyAlignment="1" applyProtection="1">
      <alignment horizontal="left" wrapText="1"/>
      <protection locked="0"/>
    </xf>
    <xf numFmtId="2" fontId="8" fillId="0" borderId="0" xfId="0" applyNumberFormat="1" applyFont="1" applyAlignment="1">
      <alignment horizontal="left" wrapText="1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 applyProtection="1">
      <alignment horizontal="right"/>
      <protection locked="0"/>
    </xf>
    <xf numFmtId="4" fontId="3" fillId="0" borderId="0" xfId="0" applyNumberFormat="1" applyFont="1" applyAlignment="1">
      <alignment horizontal="right" vertical="center" readingOrder="2"/>
    </xf>
    <xf numFmtId="165" fontId="3" fillId="0" borderId="0" xfId="0" applyNumberFormat="1" applyFont="1" applyAlignment="1">
      <alignment horizontal="right" vertical="center" readingOrder="2"/>
    </xf>
    <xf numFmtId="10" fontId="3" fillId="0" borderId="0" xfId="2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center" readingOrder="1"/>
    </xf>
    <xf numFmtId="10" fontId="3" fillId="0" borderId="0" xfId="2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 readingOrder="2"/>
    </xf>
    <xf numFmtId="10" fontId="3" fillId="0" borderId="0" xfId="2" applyNumberFormat="1" applyFont="1" applyAlignment="1">
      <alignment horizontal="right" vertical="center" readingOrder="2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164" fontId="3" fillId="0" borderId="0" xfId="3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 readingOrder="2"/>
    </xf>
    <xf numFmtId="0" fontId="9" fillId="0" borderId="0" xfId="0" applyFont="1" applyBorder="1" applyAlignment="1">
      <alignment horizontal="center" vertical="top"/>
    </xf>
    <xf numFmtId="4" fontId="9" fillId="0" borderId="0" xfId="0" applyNumberFormat="1" applyFont="1" applyBorder="1" applyAlignment="1">
      <alignment vertical="top"/>
    </xf>
    <xf numFmtId="0" fontId="0" fillId="0" borderId="0" xfId="0" applyBorder="1"/>
    <xf numFmtId="0" fontId="0" fillId="0" borderId="0" xfId="0" applyAlignment="1"/>
    <xf numFmtId="0" fontId="10" fillId="0" borderId="0" xfId="0" applyFont="1" applyFill="1"/>
    <xf numFmtId="0" fontId="0" fillId="0" borderId="0" xfId="0" applyFill="1" applyAlignment="1"/>
    <xf numFmtId="0" fontId="11" fillId="0" borderId="0" xfId="0" applyFont="1" applyFill="1" applyAlignment="1">
      <alignment horizontal="right" readingOrder="1"/>
    </xf>
    <xf numFmtId="0" fontId="10" fillId="0" borderId="0" xfId="0" applyFont="1" applyFill="1" applyAlignment="1">
      <alignment vertical="center"/>
    </xf>
    <xf numFmtId="164" fontId="10" fillId="0" borderId="0" xfId="3" applyFont="1" applyFill="1"/>
    <xf numFmtId="0" fontId="12" fillId="0" borderId="0" xfId="0" applyFont="1" applyFill="1" applyAlignment="1">
      <alignment horizontal="right" readingOrder="1"/>
    </xf>
    <xf numFmtId="164" fontId="11" fillId="0" borderId="0" xfId="3" applyFont="1" applyFill="1" applyAlignment="1">
      <alignment horizontal="center" vertical="center"/>
    </xf>
    <xf numFmtId="0" fontId="13" fillId="0" borderId="0" xfId="0" applyFont="1" applyFill="1" applyAlignment="1">
      <alignment horizontal="right" readingOrder="2"/>
    </xf>
    <xf numFmtId="164" fontId="13" fillId="0" borderId="0" xfId="3" applyFont="1" applyFill="1" applyAlignment="1">
      <alignment horizontal="center" vertical="center"/>
    </xf>
    <xf numFmtId="0" fontId="13" fillId="0" borderId="0" xfId="0" applyFont="1" applyFill="1" applyAlignment="1">
      <alignment horizontal="right" readingOrder="1"/>
    </xf>
    <xf numFmtId="0" fontId="10" fillId="0" borderId="0" xfId="0" applyFont="1" applyFill="1" applyAlignment="1">
      <alignment horizontal="right" readingOrder="2"/>
    </xf>
    <xf numFmtId="0" fontId="10" fillId="0" borderId="0" xfId="0" applyFont="1" applyFill="1" applyAlignment="1">
      <alignment horizontal="right" readingOrder="1"/>
    </xf>
    <xf numFmtId="10" fontId="10" fillId="0" borderId="0" xfId="2" applyNumberFormat="1" applyFont="1" applyFill="1"/>
    <xf numFmtId="0" fontId="14" fillId="0" borderId="0" xfId="0" applyFont="1" applyFill="1" applyAlignment="1">
      <alignment horizontal="right" readingOrder="2"/>
    </xf>
    <xf numFmtId="0" fontId="15" fillId="0" borderId="0" xfId="0" applyFont="1"/>
    <xf numFmtId="164" fontId="16" fillId="0" borderId="0" xfId="3" applyFont="1" applyAlignment="1">
      <alignment horizontal="right" vertical="center" readingOrder="2"/>
    </xf>
    <xf numFmtId="0" fontId="17" fillId="0" borderId="0" xfId="0" applyFont="1"/>
    <xf numFmtId="164" fontId="16" fillId="0" borderId="0" xfId="3" applyFont="1"/>
    <xf numFmtId="0" fontId="18" fillId="0" borderId="0" xfId="0" applyFont="1" applyAlignment="1">
      <alignment horizontal="center"/>
    </xf>
    <xf numFmtId="164" fontId="18" fillId="0" borderId="0" xfId="3" applyFont="1"/>
    <xf numFmtId="0" fontId="19" fillId="0" borderId="0" xfId="0" applyFont="1"/>
    <xf numFmtId="43" fontId="19" fillId="0" borderId="0" xfId="3" applyNumberFormat="1" applyFont="1"/>
    <xf numFmtId="0" fontId="19" fillId="0" borderId="0" xfId="0" applyFont="1" applyAlignment="1">
      <alignment horizontal="center"/>
    </xf>
    <xf numFmtId="164" fontId="19" fillId="0" borderId="0" xfId="3" applyFont="1"/>
    <xf numFmtId="43" fontId="18" fillId="0" borderId="0" xfId="3" applyNumberFormat="1" applyFont="1"/>
    <xf numFmtId="164" fontId="15" fillId="0" borderId="0" xfId="3" applyFont="1"/>
    <xf numFmtId="0" fontId="1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164" fontId="15" fillId="0" borderId="0" xfId="3" applyFont="1" applyFill="1"/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164" fontId="20" fillId="0" borderId="0" xfId="3" applyFont="1" applyAlignment="1">
      <alignment horizontal="center" vertical="center"/>
    </xf>
    <xf numFmtId="164" fontId="19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43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43" fontId="19" fillId="0" borderId="0" xfId="3" applyNumberFormat="1" applyFont="1" applyAlignment="1">
      <alignment horizontal="center" vertical="center"/>
    </xf>
    <xf numFmtId="0" fontId="20" fillId="0" borderId="0" xfId="0" applyFont="1" applyFill="1"/>
    <xf numFmtId="164" fontId="20" fillId="0" borderId="0" xfId="0" applyNumberFormat="1" applyFont="1" applyFill="1"/>
    <xf numFmtId="164" fontId="15" fillId="0" borderId="0" xfId="3" applyFont="1" applyAlignment="1">
      <alignment horizontal="right" vertical="center"/>
    </xf>
    <xf numFmtId="0" fontId="20" fillId="0" borderId="0" xfId="0" applyFont="1"/>
    <xf numFmtId="164" fontId="20" fillId="0" borderId="0" xfId="3" applyFont="1"/>
    <xf numFmtId="0" fontId="11" fillId="0" borderId="0" xfId="0" applyFont="1" applyFill="1" applyAlignment="1">
      <alignment horizontal="right" wrapText="1" readingOrder="2"/>
    </xf>
    <xf numFmtId="2" fontId="16" fillId="0" borderId="0" xfId="2" applyNumberFormat="1" applyFont="1" applyFill="1" applyBorder="1" applyAlignment="1">
      <alignment horizontal="right" vertical="center" readingOrder="1"/>
    </xf>
    <xf numFmtId="0" fontId="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 readingOrder="1"/>
    </xf>
    <xf numFmtId="0" fontId="18" fillId="0" borderId="0" xfId="0" applyFont="1" applyBorder="1" applyAlignment="1">
      <alignment horizontal="right" vertical="center" wrapText="1" readingOrder="2"/>
    </xf>
    <xf numFmtId="4" fontId="16" fillId="0" borderId="0" xfId="0" applyNumberFormat="1" applyFont="1" applyBorder="1" applyAlignment="1">
      <alignment horizontal="right" vertical="center" readingOrder="1"/>
    </xf>
    <xf numFmtId="0" fontId="16" fillId="0" borderId="0" xfId="0" applyFont="1" applyBorder="1" applyAlignment="1">
      <alignment horizontal="right" vertical="center" readingOrder="1"/>
    </xf>
    <xf numFmtId="2" fontId="16" fillId="0" borderId="0" xfId="0" applyNumberFormat="1" applyFont="1" applyBorder="1" applyAlignment="1">
      <alignment horizontal="right" vertical="center" readingOrder="1"/>
    </xf>
    <xf numFmtId="164" fontId="16" fillId="0" borderId="0" xfId="3" applyFont="1" applyFill="1" applyBorder="1" applyAlignment="1">
      <alignment horizontal="right" vertical="center" readingOrder="1"/>
    </xf>
    <xf numFmtId="0" fontId="22" fillId="0" borderId="0" xfId="0" applyFont="1" applyBorder="1" applyAlignment="1">
      <alignment horizontal="right" vertical="center" wrapText="1" readingOrder="2"/>
    </xf>
    <xf numFmtId="166" fontId="16" fillId="0" borderId="0" xfId="0" applyNumberFormat="1" applyFont="1" applyBorder="1" applyAlignment="1">
      <alignment horizontal="right" vertical="center" readingOrder="1"/>
    </xf>
    <xf numFmtId="0" fontId="16" fillId="0" borderId="0" xfId="0" applyFont="1" applyFill="1" applyBorder="1" applyAlignment="1">
      <alignment horizontal="right" vertical="center" readingOrder="1"/>
    </xf>
    <xf numFmtId="164" fontId="16" fillId="0" borderId="0" xfId="0" applyNumberFormat="1" applyFont="1" applyBorder="1" applyAlignment="1">
      <alignment horizontal="right" vertical="center" readingOrder="1"/>
    </xf>
    <xf numFmtId="0" fontId="18" fillId="0" borderId="0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0" fillId="0" borderId="0" xfId="0" applyFont="1" applyFill="1" applyAlignment="1">
      <alignment horizontal="right" wrapText="1" readingOrder="2"/>
    </xf>
  </cellXfs>
  <cellStyles count="4">
    <cellStyle name="Comma" xfId="3" builtinId="3"/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FFFF99"/>
      <color rgb="FF8BFFBF"/>
      <color rgb="FFFF967D"/>
      <color rgb="FFFF8B8B"/>
      <color rgb="FFFFBE7D"/>
      <color rgb="FFFFB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2333.office4/AppData/Local/Microsoft/Windows/INetCache/Content.Outlook/V3J3RDZW/&#1492;&#1493;&#1510;&#1488;&#1493;&#1514;%20&#1497;&#1513;&#1497;&#1512;&#1493;&#1514;%20_&#1514;&#1500;%20&#1488;&#1489;&#1497;&#1489;%20&#1488;&#1490;&#1495;%20140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ללי "/>
      <sheetName val="פרוט עמלות והוצאות "/>
      <sheetName val="פרוט עמלות ניהול חיצוני 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J499"/>
  <sheetViews>
    <sheetView rightToLeft="1" topLeftCell="A394" zoomScale="80" zoomScaleNormal="80" workbookViewId="0">
      <selection activeCell="B372" sqref="B372"/>
    </sheetView>
  </sheetViews>
  <sheetFormatPr defaultColWidth="9" defaultRowHeight="15.6" x14ac:dyDescent="0.25"/>
  <cols>
    <col min="1" max="1" width="56.59765625" style="1" customWidth="1"/>
    <col min="2" max="2" width="38.09765625" style="1" customWidth="1"/>
    <col min="3" max="3" width="16.3984375" style="1" customWidth="1"/>
    <col min="4" max="4" width="60.59765625" style="23" customWidth="1"/>
    <col min="5" max="5" width="26.59765625" style="23" customWidth="1"/>
    <col min="6" max="6" width="18.3984375" style="23" customWidth="1"/>
    <col min="7" max="9" width="9" style="23"/>
    <col min="10" max="16384" width="9" style="1"/>
  </cols>
  <sheetData>
    <row r="2" spans="1:10" x14ac:dyDescent="0.25">
      <c r="A2" s="92" t="s">
        <v>77</v>
      </c>
    </row>
    <row r="3" spans="1:10" x14ac:dyDescent="0.25">
      <c r="A3" s="80" t="s">
        <v>67</v>
      </c>
    </row>
    <row r="4" spans="1:10" x14ac:dyDescent="0.25">
      <c r="A4" s="80" t="s">
        <v>68</v>
      </c>
    </row>
    <row r="5" spans="1:10" x14ac:dyDescent="0.25">
      <c r="A5" s="80" t="s">
        <v>69</v>
      </c>
    </row>
    <row r="6" spans="1:10" x14ac:dyDescent="0.25">
      <c r="A6" s="80" t="s">
        <v>75</v>
      </c>
    </row>
    <row r="7" spans="1:10" ht="36" x14ac:dyDescent="0.35">
      <c r="A7" s="78" t="s">
        <v>80</v>
      </c>
      <c r="B7" s="39" t="s">
        <v>81</v>
      </c>
      <c r="D7" s="28"/>
    </row>
    <row r="8" spans="1:10" x14ac:dyDescent="0.25">
      <c r="A8" s="23"/>
      <c r="B8" s="23"/>
    </row>
    <row r="9" spans="1:10" x14ac:dyDescent="0.25">
      <c r="A9" s="23"/>
      <c r="B9" s="81"/>
      <c r="E9" s="29"/>
    </row>
    <row r="10" spans="1:10" x14ac:dyDescent="0.25">
      <c r="A10" s="23"/>
      <c r="B10" s="81"/>
      <c r="D10" s="24"/>
      <c r="E10" s="25"/>
      <c r="F10" s="26"/>
      <c r="H10" s="30"/>
      <c r="I10" s="31"/>
      <c r="J10" s="17"/>
    </row>
    <row r="11" spans="1:10" x14ac:dyDescent="0.25">
      <c r="A11" s="82" t="s">
        <v>1</v>
      </c>
      <c r="B11" s="83">
        <f>+B12+B13</f>
        <v>361.88200000000001</v>
      </c>
    </row>
    <row r="12" spans="1:10" x14ac:dyDescent="0.25">
      <c r="A12" s="82" t="s">
        <v>2</v>
      </c>
      <c r="B12" s="83">
        <v>0</v>
      </c>
    </row>
    <row r="13" spans="1:10" x14ac:dyDescent="0.25">
      <c r="A13" s="82" t="s">
        <v>3</v>
      </c>
      <c r="B13" s="83">
        <v>361.88200000000001</v>
      </c>
    </row>
    <row r="14" spans="1:10" x14ac:dyDescent="0.25">
      <c r="A14" s="82"/>
      <c r="B14" s="84"/>
    </row>
    <row r="15" spans="1:10" x14ac:dyDescent="0.25">
      <c r="A15" s="82" t="s">
        <v>20</v>
      </c>
      <c r="B15" s="83">
        <f>+B16+B17</f>
        <v>0</v>
      </c>
    </row>
    <row r="16" spans="1:10" x14ac:dyDescent="0.25">
      <c r="A16" s="82" t="s">
        <v>4</v>
      </c>
      <c r="B16" s="83">
        <v>0</v>
      </c>
    </row>
    <row r="17" spans="1:6" x14ac:dyDescent="0.25">
      <c r="A17" s="82" t="s">
        <v>5</v>
      </c>
      <c r="B17" s="83">
        <v>0</v>
      </c>
    </row>
    <row r="18" spans="1:6" x14ac:dyDescent="0.25">
      <c r="A18" s="82"/>
      <c r="B18" s="84"/>
    </row>
    <row r="19" spans="1:6" x14ac:dyDescent="0.25">
      <c r="A19" s="82" t="s">
        <v>6</v>
      </c>
      <c r="B19" s="83">
        <f>+B20+B21</f>
        <v>19</v>
      </c>
    </row>
    <row r="20" spans="1:6" x14ac:dyDescent="0.25">
      <c r="A20" s="82" t="s">
        <v>148</v>
      </c>
      <c r="B20" s="83">
        <v>19</v>
      </c>
      <c r="E20" s="25"/>
      <c r="F20" s="26"/>
    </row>
    <row r="21" spans="1:6" x14ac:dyDescent="0.25">
      <c r="A21" s="82" t="s">
        <v>7</v>
      </c>
      <c r="B21" s="83">
        <v>0</v>
      </c>
    </row>
    <row r="22" spans="1:6" x14ac:dyDescent="0.25">
      <c r="A22" s="82"/>
      <c r="B22" s="84"/>
      <c r="E22" s="29"/>
    </row>
    <row r="23" spans="1:6" x14ac:dyDescent="0.25">
      <c r="A23" s="82" t="s">
        <v>8</v>
      </c>
      <c r="B23" s="85">
        <v>288.61900000000003</v>
      </c>
      <c r="C23" s="19"/>
      <c r="E23" s="25"/>
    </row>
    <row r="24" spans="1:6" x14ac:dyDescent="0.25">
      <c r="A24" s="82"/>
      <c r="B24" s="84"/>
    </row>
    <row r="25" spans="1:6" x14ac:dyDescent="0.25">
      <c r="A25" s="82" t="s">
        <v>51</v>
      </c>
      <c r="B25" s="83">
        <v>0</v>
      </c>
    </row>
    <row r="26" spans="1:6" x14ac:dyDescent="0.25">
      <c r="A26" s="82"/>
      <c r="B26" s="84"/>
    </row>
    <row r="27" spans="1:6" x14ac:dyDescent="0.25">
      <c r="A27" s="82" t="s">
        <v>52</v>
      </c>
      <c r="B27" s="83">
        <v>0</v>
      </c>
    </row>
    <row r="28" spans="1:6" x14ac:dyDescent="0.25">
      <c r="A28" s="82"/>
      <c r="B28" s="84"/>
    </row>
    <row r="29" spans="1:6" x14ac:dyDescent="0.25">
      <c r="A29" s="82" t="s">
        <v>55</v>
      </c>
      <c r="B29" s="83">
        <f>+B27+B25+B23+B19+B15+B11</f>
        <v>669.50099999999998</v>
      </c>
    </row>
    <row r="30" spans="1:6" x14ac:dyDescent="0.25">
      <c r="A30" s="82"/>
      <c r="B30" s="84"/>
    </row>
    <row r="31" spans="1:6" x14ac:dyDescent="0.25">
      <c r="A31" s="82" t="s">
        <v>56</v>
      </c>
      <c r="B31" s="86">
        <f>+(B33+B32)/2</f>
        <v>1129746.885</v>
      </c>
    </row>
    <row r="32" spans="1:6" x14ac:dyDescent="0.25">
      <c r="A32" s="82" t="s">
        <v>70</v>
      </c>
      <c r="B32" s="83">
        <v>1181192</v>
      </c>
      <c r="C32" s="20"/>
    </row>
    <row r="33" spans="1:4" x14ac:dyDescent="0.25">
      <c r="A33" s="82" t="s">
        <v>66</v>
      </c>
      <c r="B33" s="86">
        <v>1078301.77</v>
      </c>
    </row>
    <row r="34" spans="1:4" x14ac:dyDescent="0.25">
      <c r="A34" s="82"/>
      <c r="B34" s="84"/>
    </row>
    <row r="35" spans="1:4" x14ac:dyDescent="0.25">
      <c r="A35" s="82" t="s">
        <v>57</v>
      </c>
      <c r="B35" s="79">
        <f>(B29/B31)*100</f>
        <v>5.9261150341653732E-2</v>
      </c>
    </row>
    <row r="36" spans="1:4" x14ac:dyDescent="0.25">
      <c r="A36" s="82"/>
      <c r="B36" s="84"/>
    </row>
    <row r="37" spans="1:4" x14ac:dyDescent="0.25">
      <c r="A37" s="87" t="s">
        <v>9</v>
      </c>
      <c r="B37" s="84"/>
    </row>
    <row r="38" spans="1:4" x14ac:dyDescent="0.25">
      <c r="A38" s="87"/>
      <c r="B38" s="84"/>
    </row>
    <row r="39" spans="1:4" x14ac:dyDescent="0.25">
      <c r="A39" s="82" t="s">
        <v>53</v>
      </c>
      <c r="B39" s="88">
        <f>'נספח 3 - עמלות ניהול חיצוני'!B129</f>
        <v>0</v>
      </c>
    </row>
    <row r="40" spans="1:4" x14ac:dyDescent="0.25">
      <c r="A40" s="82"/>
      <c r="B40" s="84"/>
    </row>
    <row r="41" spans="1:4" x14ac:dyDescent="0.25">
      <c r="A41" s="82" t="s">
        <v>54</v>
      </c>
      <c r="B41" s="83">
        <f>+B42+B43+B44+B45+B46+B47+B48+B49+B50</f>
        <v>2162.2339999999995</v>
      </c>
      <c r="C41" s="19"/>
      <c r="D41" s="27"/>
    </row>
    <row r="42" spans="1:4" x14ac:dyDescent="0.25">
      <c r="A42" s="82" t="s">
        <v>10</v>
      </c>
      <c r="B42" s="83">
        <v>377.50599999999997</v>
      </c>
      <c r="C42" s="19"/>
      <c r="D42" s="27"/>
    </row>
    <row r="43" spans="1:4" x14ac:dyDescent="0.25">
      <c r="A43" s="82" t="s">
        <v>11</v>
      </c>
      <c r="B43" s="83">
        <v>1713.4970000000001</v>
      </c>
      <c r="C43" s="19"/>
      <c r="D43" s="27"/>
    </row>
    <row r="44" spans="1:4" x14ac:dyDescent="0.25">
      <c r="A44" s="82" t="s">
        <v>12</v>
      </c>
      <c r="B44" s="83">
        <v>0</v>
      </c>
      <c r="C44" s="19"/>
      <c r="D44" s="27"/>
    </row>
    <row r="45" spans="1:4" x14ac:dyDescent="0.25">
      <c r="A45" s="82" t="s">
        <v>13</v>
      </c>
      <c r="B45" s="83">
        <v>0</v>
      </c>
      <c r="C45" s="19"/>
      <c r="D45" s="27"/>
    </row>
    <row r="46" spans="1:4" ht="27.6" x14ac:dyDescent="0.25">
      <c r="A46" s="82" t="s">
        <v>14</v>
      </c>
      <c r="B46" s="85">
        <v>0.24</v>
      </c>
      <c r="C46" s="19"/>
    </row>
    <row r="47" spans="1:4" ht="27.6" x14ac:dyDescent="0.25">
      <c r="A47" s="82" t="s">
        <v>15</v>
      </c>
      <c r="B47" s="85">
        <v>5.6670000000000007</v>
      </c>
      <c r="C47" s="19"/>
    </row>
    <row r="48" spans="1:4" ht="27.6" x14ac:dyDescent="0.25">
      <c r="A48" s="82" t="s">
        <v>16</v>
      </c>
      <c r="B48" s="85">
        <v>0</v>
      </c>
      <c r="C48" s="19"/>
    </row>
    <row r="49" spans="1:3" ht="27.6" x14ac:dyDescent="0.25">
      <c r="A49" s="82" t="s">
        <v>17</v>
      </c>
      <c r="B49" s="85">
        <v>24.603999999999996</v>
      </c>
      <c r="C49" s="19"/>
    </row>
    <row r="50" spans="1:3" x14ac:dyDescent="0.25">
      <c r="A50" s="82" t="s">
        <v>18</v>
      </c>
      <c r="B50" s="85">
        <v>40.72</v>
      </c>
      <c r="C50" s="19"/>
    </row>
    <row r="51" spans="1:3" x14ac:dyDescent="0.25">
      <c r="A51" s="82"/>
      <c r="B51" s="84"/>
    </row>
    <row r="52" spans="1:3" x14ac:dyDescent="0.25">
      <c r="A52" s="82" t="s">
        <v>58</v>
      </c>
      <c r="B52" s="79">
        <f>(B41/B33)*100</f>
        <v>0.200522159951569</v>
      </c>
      <c r="C52" s="9"/>
    </row>
    <row r="53" spans="1:3" x14ac:dyDescent="0.25">
      <c r="A53" s="82"/>
      <c r="B53" s="84"/>
    </row>
    <row r="54" spans="1:3" x14ac:dyDescent="0.25">
      <c r="A54" s="82" t="s">
        <v>72</v>
      </c>
      <c r="B54" s="89"/>
    </row>
    <row r="55" spans="1:3" x14ac:dyDescent="0.25">
      <c r="A55" s="82"/>
      <c r="B55" s="84"/>
    </row>
    <row r="56" spans="1:3" x14ac:dyDescent="0.25">
      <c r="A56" s="82" t="s">
        <v>59</v>
      </c>
      <c r="B56" s="85">
        <f>B54-B52</f>
        <v>-0.200522159951569</v>
      </c>
    </row>
    <row r="57" spans="1:3" x14ac:dyDescent="0.25">
      <c r="A57" s="82"/>
      <c r="B57" s="85"/>
    </row>
    <row r="58" spans="1:3" x14ac:dyDescent="0.25">
      <c r="A58" s="82" t="s">
        <v>60</v>
      </c>
      <c r="B58" s="83">
        <v>0</v>
      </c>
    </row>
    <row r="59" spans="1:3" x14ac:dyDescent="0.25">
      <c r="A59" s="82" t="s">
        <v>61</v>
      </c>
      <c r="B59" s="90">
        <f>(B41+B58)/B33*100</f>
        <v>0.200522159951569</v>
      </c>
    </row>
    <row r="60" spans="1:3" x14ac:dyDescent="0.25">
      <c r="A60" s="82"/>
      <c r="B60" s="84"/>
    </row>
    <row r="61" spans="1:3" x14ac:dyDescent="0.25">
      <c r="A61" s="82" t="s">
        <v>62</v>
      </c>
      <c r="B61" s="83"/>
    </row>
    <row r="62" spans="1:3" x14ac:dyDescent="0.25">
      <c r="A62" s="82"/>
      <c r="B62" s="83"/>
    </row>
    <row r="63" spans="1:3" x14ac:dyDescent="0.25">
      <c r="A63" s="82" t="s">
        <v>63</v>
      </c>
      <c r="B63" s="83">
        <f>+B41+B29</f>
        <v>2831.7349999999997</v>
      </c>
    </row>
    <row r="64" spans="1:3" x14ac:dyDescent="0.25">
      <c r="A64" s="82" t="s">
        <v>64</v>
      </c>
      <c r="B64" s="79">
        <f>(B63/B31)*100</f>
        <v>0.25065216267447371</v>
      </c>
      <c r="C64" s="9"/>
    </row>
    <row r="65" spans="1:3" x14ac:dyDescent="0.25">
      <c r="A65" s="82"/>
      <c r="B65" s="84"/>
    </row>
    <row r="66" spans="1:3" x14ac:dyDescent="0.25">
      <c r="A66" s="82" t="s">
        <v>19</v>
      </c>
      <c r="B66" s="84"/>
    </row>
    <row r="67" spans="1:3" ht="27.6" x14ac:dyDescent="0.25">
      <c r="A67" s="82" t="s">
        <v>71</v>
      </c>
      <c r="B67" s="89"/>
    </row>
    <row r="68" spans="1:3" x14ac:dyDescent="0.25">
      <c r="A68" s="82" t="s">
        <v>65</v>
      </c>
      <c r="B68" s="85">
        <f>+B67+B35</f>
        <v>5.9261150341653732E-2</v>
      </c>
    </row>
    <row r="69" spans="1:3" x14ac:dyDescent="0.25">
      <c r="A69" s="91"/>
      <c r="B69" s="23"/>
    </row>
    <row r="70" spans="1:3" x14ac:dyDescent="0.25">
      <c r="A70" s="91"/>
      <c r="B70" s="23"/>
    </row>
    <row r="71" spans="1:3" x14ac:dyDescent="0.25">
      <c r="A71"/>
      <c r="B71"/>
    </row>
    <row r="72" spans="1:3" x14ac:dyDescent="0.25">
      <c r="A72"/>
      <c r="B72"/>
    </row>
    <row r="73" spans="1:3" x14ac:dyDescent="0.25">
      <c r="A73"/>
      <c r="B73"/>
    </row>
    <row r="74" spans="1:3" x14ac:dyDescent="0.25">
      <c r="A74" s="32" t="s">
        <v>78</v>
      </c>
      <c r="B74" s="33"/>
      <c r="C74" s="34"/>
    </row>
    <row r="75" spans="1:3" ht="18" x14ac:dyDescent="0.35">
      <c r="A75" s="35" t="s">
        <v>79</v>
      </c>
      <c r="B75" s="36"/>
      <c r="C75" s="37"/>
    </row>
    <row r="76" spans="1:3" ht="18" x14ac:dyDescent="0.35">
      <c r="A76" s="38"/>
      <c r="B76" s="33"/>
      <c r="C76" s="37"/>
    </row>
    <row r="77" spans="1:3" ht="36" x14ac:dyDescent="0.35">
      <c r="A77" s="78" t="s">
        <v>80</v>
      </c>
      <c r="B77" s="39" t="s">
        <v>81</v>
      </c>
    </row>
    <row r="78" spans="1:3" x14ac:dyDescent="0.3">
      <c r="A78" s="40"/>
      <c r="B78" s="41"/>
    </row>
    <row r="79" spans="1:3" x14ac:dyDescent="0.3">
      <c r="A79" s="42" t="s">
        <v>82</v>
      </c>
      <c r="B79" s="37"/>
    </row>
    <row r="80" spans="1:3" x14ac:dyDescent="0.25">
      <c r="A80" s="43" t="s">
        <v>1</v>
      </c>
      <c r="B80" s="37">
        <f>SUM(B81:B82)</f>
        <v>19.100000000000001</v>
      </c>
    </row>
    <row r="81" spans="1:2" x14ac:dyDescent="0.25">
      <c r="A81" s="33" t="s">
        <v>2</v>
      </c>
      <c r="B81" s="37">
        <v>0</v>
      </c>
    </row>
    <row r="82" spans="1:2" x14ac:dyDescent="0.25">
      <c r="A82" s="33" t="s">
        <v>3</v>
      </c>
      <c r="B82" s="37">
        <v>19.100000000000001</v>
      </c>
    </row>
    <row r="83" spans="1:2" x14ac:dyDescent="0.25">
      <c r="A83" s="44"/>
      <c r="B83" s="37"/>
    </row>
    <row r="84" spans="1:2" x14ac:dyDescent="0.25">
      <c r="A84" s="43" t="s">
        <v>83</v>
      </c>
      <c r="B84" s="37">
        <f>SUM(B85:B86)</f>
        <v>0</v>
      </c>
    </row>
    <row r="85" spans="1:2" x14ac:dyDescent="0.25">
      <c r="A85" s="44" t="s">
        <v>4</v>
      </c>
      <c r="B85" s="37">
        <v>0</v>
      </c>
    </row>
    <row r="86" spans="1:2" x14ac:dyDescent="0.25">
      <c r="A86" s="44" t="s">
        <v>5</v>
      </c>
      <c r="B86" s="37">
        <v>0</v>
      </c>
    </row>
    <row r="87" spans="1:2" x14ac:dyDescent="0.25">
      <c r="A87" s="44"/>
      <c r="B87" s="37"/>
    </row>
    <row r="88" spans="1:2" x14ac:dyDescent="0.25">
      <c r="A88" s="43" t="s">
        <v>84</v>
      </c>
      <c r="B88" s="37"/>
    </row>
    <row r="89" spans="1:2" x14ac:dyDescent="0.25">
      <c r="A89" s="44" t="s">
        <v>85</v>
      </c>
      <c r="B89" s="37">
        <v>0</v>
      </c>
    </row>
    <row r="90" spans="1:2" x14ac:dyDescent="0.25">
      <c r="A90" s="44" t="s">
        <v>86</v>
      </c>
      <c r="B90" s="37">
        <v>0</v>
      </c>
    </row>
    <row r="91" spans="1:2" x14ac:dyDescent="0.25">
      <c r="A91" s="44"/>
      <c r="B91" s="37"/>
    </row>
    <row r="92" spans="1:2" x14ac:dyDescent="0.25">
      <c r="A92" s="43" t="s">
        <v>87</v>
      </c>
      <c r="B92" s="37">
        <v>11.01</v>
      </c>
    </row>
    <row r="93" spans="1:2" x14ac:dyDescent="0.25">
      <c r="A93" s="43"/>
      <c r="B93" s="37"/>
    </row>
    <row r="94" spans="1:2" x14ac:dyDescent="0.25">
      <c r="A94" s="43" t="s">
        <v>51</v>
      </c>
      <c r="B94" s="37">
        <v>0</v>
      </c>
    </row>
    <row r="95" spans="1:2" x14ac:dyDescent="0.25">
      <c r="A95" s="43"/>
      <c r="B95" s="37"/>
    </row>
    <row r="96" spans="1:2" x14ac:dyDescent="0.25">
      <c r="A96" s="43" t="s">
        <v>88</v>
      </c>
      <c r="B96" s="37">
        <v>0</v>
      </c>
    </row>
    <row r="97" spans="1:2" x14ac:dyDescent="0.25">
      <c r="A97" s="43"/>
      <c r="B97" s="37"/>
    </row>
    <row r="98" spans="1:2" x14ac:dyDescent="0.25">
      <c r="A98" s="43" t="s">
        <v>89</v>
      </c>
      <c r="B98" s="37">
        <f>B80+B84+B89+B92</f>
        <v>30.11</v>
      </c>
    </row>
    <row r="99" spans="1:2" x14ac:dyDescent="0.25">
      <c r="A99" s="43"/>
      <c r="B99" s="37"/>
    </row>
    <row r="100" spans="1:2" x14ac:dyDescent="0.25">
      <c r="A100" s="43" t="s">
        <v>90</v>
      </c>
      <c r="B100" s="37">
        <f>(B102+B101)/2</f>
        <v>32832.5</v>
      </c>
    </row>
    <row r="101" spans="1:2" x14ac:dyDescent="0.25">
      <c r="A101" s="33" t="s">
        <v>91</v>
      </c>
      <c r="B101" s="37">
        <v>37498</v>
      </c>
    </row>
    <row r="102" spans="1:2" x14ac:dyDescent="0.25">
      <c r="A102" s="33" t="s">
        <v>92</v>
      </c>
      <c r="B102" s="37">
        <v>28167</v>
      </c>
    </row>
    <row r="103" spans="1:2" x14ac:dyDescent="0.25">
      <c r="A103" s="44"/>
      <c r="B103" s="37"/>
    </row>
    <row r="104" spans="1:2" x14ac:dyDescent="0.25">
      <c r="A104" s="43" t="s">
        <v>93</v>
      </c>
      <c r="B104" s="45">
        <f>B98/B100</f>
        <v>9.1707911368308834E-4</v>
      </c>
    </row>
    <row r="105" spans="1:2" x14ac:dyDescent="0.25">
      <c r="A105" s="43"/>
      <c r="B105" s="37"/>
    </row>
    <row r="106" spans="1:2" x14ac:dyDescent="0.3">
      <c r="A106" s="40" t="s">
        <v>9</v>
      </c>
      <c r="B106" s="37"/>
    </row>
    <row r="107" spans="1:2" x14ac:dyDescent="0.25">
      <c r="A107" s="43" t="s">
        <v>53</v>
      </c>
      <c r="B107" s="37">
        <v>0</v>
      </c>
    </row>
    <row r="108" spans="1:2" x14ac:dyDescent="0.25">
      <c r="A108" s="43"/>
      <c r="B108" s="37"/>
    </row>
    <row r="109" spans="1:2" x14ac:dyDescent="0.25">
      <c r="A109" s="46" t="s">
        <v>9</v>
      </c>
      <c r="B109" s="37"/>
    </row>
    <row r="110" spans="1:2" x14ac:dyDescent="0.25">
      <c r="A110" s="43" t="s">
        <v>94</v>
      </c>
      <c r="B110" s="37">
        <f>SUM(B111:B123)</f>
        <v>1.99</v>
      </c>
    </row>
    <row r="111" spans="1:2" x14ac:dyDescent="0.25">
      <c r="A111" s="43" t="s">
        <v>95</v>
      </c>
      <c r="B111" s="37">
        <v>0</v>
      </c>
    </row>
    <row r="112" spans="1:2" x14ac:dyDescent="0.25">
      <c r="A112" s="43" t="s">
        <v>96</v>
      </c>
      <c r="B112" s="37">
        <v>0.71</v>
      </c>
    </row>
    <row r="113" spans="1:2" x14ac:dyDescent="0.25">
      <c r="A113" s="43" t="s">
        <v>97</v>
      </c>
      <c r="B113" s="37">
        <v>0</v>
      </c>
    </row>
    <row r="114" spans="1:2" x14ac:dyDescent="0.25">
      <c r="A114" s="43" t="s">
        <v>98</v>
      </c>
      <c r="B114" s="37">
        <v>0</v>
      </c>
    </row>
    <row r="115" spans="1:2" ht="27.6" x14ac:dyDescent="0.25">
      <c r="A115" s="93" t="s">
        <v>99</v>
      </c>
      <c r="B115" s="37"/>
    </row>
    <row r="116" spans="1:2" x14ac:dyDescent="0.25">
      <c r="A116" s="43" t="s">
        <v>100</v>
      </c>
      <c r="B116" s="37">
        <v>0.13</v>
      </c>
    </row>
    <row r="117" spans="1:2" x14ac:dyDescent="0.25">
      <c r="A117" s="43" t="s">
        <v>101</v>
      </c>
      <c r="B117" s="37">
        <v>0.09</v>
      </c>
    </row>
    <row r="118" spans="1:2" x14ac:dyDescent="0.25">
      <c r="A118" s="43" t="s">
        <v>102</v>
      </c>
      <c r="B118" s="37"/>
    </row>
    <row r="119" spans="1:2" x14ac:dyDescent="0.25">
      <c r="A119" s="33" t="s">
        <v>103</v>
      </c>
      <c r="B119" s="37">
        <v>0</v>
      </c>
    </row>
    <row r="120" spans="1:2" x14ac:dyDescent="0.25">
      <c r="A120" s="33" t="s">
        <v>104</v>
      </c>
      <c r="B120" s="37"/>
    </row>
    <row r="121" spans="1:2" x14ac:dyDescent="0.25">
      <c r="A121" s="33" t="s">
        <v>105</v>
      </c>
      <c r="B121" s="37">
        <v>1.06</v>
      </c>
    </row>
    <row r="122" spans="1:2" x14ac:dyDescent="0.25">
      <c r="A122" s="33" t="s">
        <v>104</v>
      </c>
      <c r="B122" s="37"/>
    </row>
    <row r="123" spans="1:2" x14ac:dyDescent="0.25">
      <c r="A123" s="33" t="s">
        <v>106</v>
      </c>
      <c r="B123" s="37">
        <v>0</v>
      </c>
    </row>
    <row r="124" spans="1:2" x14ac:dyDescent="0.25">
      <c r="A124" s="44"/>
      <c r="B124" s="37"/>
    </row>
    <row r="125" spans="1:2" x14ac:dyDescent="0.25">
      <c r="A125" s="43" t="s">
        <v>107</v>
      </c>
      <c r="B125" s="45">
        <f>B110/B102</f>
        <v>7.065005147868073E-5</v>
      </c>
    </row>
    <row r="126" spans="1:2" x14ac:dyDescent="0.25">
      <c r="A126" s="43" t="s">
        <v>108</v>
      </c>
      <c r="B126" s="45">
        <v>5.0000000000000001E-4</v>
      </c>
    </row>
    <row r="127" spans="1:2" x14ac:dyDescent="0.25">
      <c r="A127" s="43" t="s">
        <v>109</v>
      </c>
      <c r="B127" s="45">
        <f>B126-B125</f>
        <v>4.2934994852131931E-4</v>
      </c>
    </row>
    <row r="128" spans="1:2" x14ac:dyDescent="0.25">
      <c r="A128" s="43"/>
      <c r="B128" s="37"/>
    </row>
    <row r="129" spans="1:2" x14ac:dyDescent="0.25">
      <c r="A129" s="43" t="s">
        <v>110</v>
      </c>
      <c r="B129" s="37">
        <v>0</v>
      </c>
    </row>
    <row r="130" spans="1:2" x14ac:dyDescent="0.25">
      <c r="A130" s="43" t="s">
        <v>111</v>
      </c>
      <c r="B130" s="45">
        <f>(B110-B129)/B102</f>
        <v>7.065005147868073E-5</v>
      </c>
    </row>
    <row r="131" spans="1:2" x14ac:dyDescent="0.25">
      <c r="A131" s="43"/>
      <c r="B131" s="37"/>
    </row>
    <row r="132" spans="1:2" x14ac:dyDescent="0.25">
      <c r="A132" s="46" t="s">
        <v>62</v>
      </c>
      <c r="B132" s="37"/>
    </row>
    <row r="133" spans="1:2" x14ac:dyDescent="0.25">
      <c r="A133" s="43" t="s">
        <v>112</v>
      </c>
      <c r="B133" s="37">
        <f>B110+B98-B129</f>
        <v>32.1</v>
      </c>
    </row>
    <row r="134" spans="1:2" x14ac:dyDescent="0.25">
      <c r="A134" s="43"/>
      <c r="B134" s="37"/>
    </row>
    <row r="135" spans="1:2" x14ac:dyDescent="0.25">
      <c r="A135" s="43" t="s">
        <v>113</v>
      </c>
      <c r="B135" s="45">
        <f>B133/B100</f>
        <v>9.7768978908094111E-4</v>
      </c>
    </row>
    <row r="136" spans="1:2" x14ac:dyDescent="0.25">
      <c r="A136" s="43"/>
      <c r="B136" s="37"/>
    </row>
    <row r="137" spans="1:2" x14ac:dyDescent="0.25">
      <c r="A137" s="46" t="s">
        <v>114</v>
      </c>
      <c r="B137" s="37"/>
    </row>
    <row r="138" spans="1:2" x14ac:dyDescent="0.25">
      <c r="A138" s="43" t="s">
        <v>115</v>
      </c>
      <c r="B138" s="45">
        <v>6.9999999999999999E-4</v>
      </c>
    </row>
    <row r="139" spans="1:2" x14ac:dyDescent="0.25">
      <c r="A139" s="43" t="s">
        <v>116</v>
      </c>
      <c r="B139" s="37"/>
    </row>
    <row r="140" spans="1:2" x14ac:dyDescent="0.25">
      <c r="A140" s="43" t="s">
        <v>117</v>
      </c>
      <c r="B140" s="45">
        <f>B138+B104</f>
        <v>1.6170791136830883E-3</v>
      </c>
    </row>
    <row r="141" spans="1:2" x14ac:dyDescent="0.25">
      <c r="A141" s="44"/>
      <c r="B141" s="37"/>
    </row>
    <row r="142" spans="1:2" x14ac:dyDescent="0.25">
      <c r="A142" s="44"/>
      <c r="B142" s="37"/>
    </row>
    <row r="143" spans="1:2" x14ac:dyDescent="0.25">
      <c r="A143" s="44"/>
      <c r="B143" s="37"/>
    </row>
    <row r="144" spans="1:2" x14ac:dyDescent="0.25">
      <c r="A144" s="44"/>
      <c r="B144" s="37"/>
    </row>
    <row r="145" spans="1:2" x14ac:dyDescent="0.25">
      <c r="A145" s="44"/>
      <c r="B145" s="37"/>
    </row>
    <row r="146" spans="1:2" x14ac:dyDescent="0.25">
      <c r="A146" s="32" t="s">
        <v>118</v>
      </c>
      <c r="B146" s="34"/>
    </row>
    <row r="147" spans="1:2" ht="18" x14ac:dyDescent="0.35">
      <c r="A147" s="35" t="s">
        <v>119</v>
      </c>
      <c r="B147" s="37"/>
    </row>
    <row r="148" spans="1:2" ht="18" x14ac:dyDescent="0.35">
      <c r="A148" s="38"/>
      <c r="B148" s="37"/>
    </row>
    <row r="149" spans="1:2" ht="36" x14ac:dyDescent="0.35">
      <c r="A149" s="78" t="s">
        <v>80</v>
      </c>
      <c r="B149" s="39" t="s">
        <v>81</v>
      </c>
    </row>
    <row r="150" spans="1:2" x14ac:dyDescent="0.3">
      <c r="A150" s="40"/>
      <c r="B150" s="41"/>
    </row>
    <row r="151" spans="1:2" x14ac:dyDescent="0.3">
      <c r="A151" s="42" t="s">
        <v>82</v>
      </c>
      <c r="B151" s="37"/>
    </row>
    <row r="152" spans="1:2" x14ac:dyDescent="0.25">
      <c r="A152" s="43" t="s">
        <v>1</v>
      </c>
      <c r="B152" s="37">
        <f>SUM(B153:B154)</f>
        <v>315.83999999999997</v>
      </c>
    </row>
    <row r="153" spans="1:2" x14ac:dyDescent="0.25">
      <c r="A153" s="33" t="s">
        <v>2</v>
      </c>
      <c r="B153" s="37">
        <v>0</v>
      </c>
    </row>
    <row r="154" spans="1:2" x14ac:dyDescent="0.25">
      <c r="A154" s="33" t="s">
        <v>3</v>
      </c>
      <c r="B154" s="37">
        <v>315.83999999999997</v>
      </c>
    </row>
    <row r="155" spans="1:2" x14ac:dyDescent="0.25">
      <c r="A155" s="44"/>
      <c r="B155" s="37"/>
    </row>
    <row r="156" spans="1:2" x14ac:dyDescent="0.25">
      <c r="A156" s="43" t="s">
        <v>83</v>
      </c>
      <c r="B156" s="37">
        <f>SUM(B157:B158)</f>
        <v>0</v>
      </c>
    </row>
    <row r="157" spans="1:2" x14ac:dyDescent="0.25">
      <c r="A157" s="44" t="s">
        <v>4</v>
      </c>
      <c r="B157" s="37">
        <v>0</v>
      </c>
    </row>
    <row r="158" spans="1:2" x14ac:dyDescent="0.25">
      <c r="A158" s="44" t="s">
        <v>5</v>
      </c>
      <c r="B158" s="37">
        <v>0</v>
      </c>
    </row>
    <row r="159" spans="1:2" x14ac:dyDescent="0.25">
      <c r="A159" s="44"/>
      <c r="B159" s="37"/>
    </row>
    <row r="160" spans="1:2" x14ac:dyDescent="0.25">
      <c r="A160" s="43" t="s">
        <v>84</v>
      </c>
      <c r="B160" s="37"/>
    </row>
    <row r="161" spans="1:2" x14ac:dyDescent="0.25">
      <c r="A161" s="44" t="s">
        <v>85</v>
      </c>
      <c r="B161" s="37">
        <v>19</v>
      </c>
    </row>
    <row r="162" spans="1:2" x14ac:dyDescent="0.25">
      <c r="A162" s="44" t="s">
        <v>86</v>
      </c>
      <c r="B162" s="37">
        <v>0</v>
      </c>
    </row>
    <row r="163" spans="1:2" x14ac:dyDescent="0.25">
      <c r="A163" s="44"/>
      <c r="B163" s="37"/>
    </row>
    <row r="164" spans="1:2" x14ac:dyDescent="0.25">
      <c r="A164" s="43" t="s">
        <v>87</v>
      </c>
      <c r="B164" s="37">
        <v>262</v>
      </c>
    </row>
    <row r="165" spans="1:2" x14ac:dyDescent="0.25">
      <c r="A165" s="43"/>
      <c r="B165" s="37"/>
    </row>
    <row r="166" spans="1:2" x14ac:dyDescent="0.25">
      <c r="A166" s="43" t="s">
        <v>51</v>
      </c>
      <c r="B166" s="37">
        <v>0</v>
      </c>
    </row>
    <row r="167" spans="1:2" x14ac:dyDescent="0.25">
      <c r="A167" s="43"/>
      <c r="B167" s="37"/>
    </row>
    <row r="168" spans="1:2" x14ac:dyDescent="0.25">
      <c r="A168" s="43" t="s">
        <v>88</v>
      </c>
      <c r="B168" s="37">
        <v>0</v>
      </c>
    </row>
    <row r="169" spans="1:2" x14ac:dyDescent="0.25">
      <c r="A169" s="43"/>
      <c r="B169" s="37"/>
    </row>
    <row r="170" spans="1:2" x14ac:dyDescent="0.25">
      <c r="A170" s="43" t="s">
        <v>89</v>
      </c>
      <c r="B170" s="37">
        <f>B152+B156+B161+B164</f>
        <v>596.83999999999992</v>
      </c>
    </row>
    <row r="171" spans="1:2" x14ac:dyDescent="0.25">
      <c r="A171" s="43"/>
      <c r="B171" s="37"/>
    </row>
    <row r="172" spans="1:2" x14ac:dyDescent="0.25">
      <c r="A172" s="43" t="s">
        <v>90</v>
      </c>
      <c r="B172" s="37">
        <f>(B174+B173)/2</f>
        <v>1038778.5</v>
      </c>
    </row>
    <row r="173" spans="1:2" x14ac:dyDescent="0.25">
      <c r="A173" s="33" t="s">
        <v>120</v>
      </c>
      <c r="B173" s="37">
        <v>1080855</v>
      </c>
    </row>
    <row r="174" spans="1:2" x14ac:dyDescent="0.25">
      <c r="A174" s="33" t="s">
        <v>66</v>
      </c>
      <c r="B174" s="37">
        <v>996702</v>
      </c>
    </row>
    <row r="175" spans="1:2" x14ac:dyDescent="0.25">
      <c r="A175" s="44"/>
      <c r="B175" s="37"/>
    </row>
    <row r="176" spans="1:2" x14ac:dyDescent="0.25">
      <c r="A176" s="43" t="s">
        <v>93</v>
      </c>
      <c r="B176" s="45">
        <f>B170/B172</f>
        <v>5.7455944650375409E-4</v>
      </c>
    </row>
    <row r="177" spans="1:2" x14ac:dyDescent="0.25">
      <c r="A177" s="43"/>
      <c r="B177" s="37"/>
    </row>
    <row r="178" spans="1:2" x14ac:dyDescent="0.3">
      <c r="A178" s="40" t="s">
        <v>9</v>
      </c>
      <c r="B178" s="37"/>
    </row>
    <row r="179" spans="1:2" x14ac:dyDescent="0.25">
      <c r="A179" s="43" t="s">
        <v>53</v>
      </c>
      <c r="B179" s="37">
        <v>0</v>
      </c>
    </row>
    <row r="180" spans="1:2" x14ac:dyDescent="0.25">
      <c r="A180" s="43"/>
      <c r="B180" s="37"/>
    </row>
    <row r="181" spans="1:2" x14ac:dyDescent="0.25">
      <c r="A181" s="46" t="s">
        <v>9</v>
      </c>
      <c r="B181" s="37"/>
    </row>
    <row r="182" spans="1:2" x14ac:dyDescent="0.25">
      <c r="A182" s="43" t="s">
        <v>94</v>
      </c>
      <c r="B182" s="37">
        <f>SUM(B183:B195)</f>
        <v>2155.73</v>
      </c>
    </row>
    <row r="183" spans="1:2" x14ac:dyDescent="0.25">
      <c r="A183" s="43" t="s">
        <v>95</v>
      </c>
      <c r="B183" s="37">
        <v>375.52</v>
      </c>
    </row>
    <row r="184" spans="1:2" x14ac:dyDescent="0.25">
      <c r="A184" s="43" t="s">
        <v>96</v>
      </c>
      <c r="B184" s="37">
        <v>1711.78</v>
      </c>
    </row>
    <row r="185" spans="1:2" x14ac:dyDescent="0.25">
      <c r="A185" s="43" t="s">
        <v>97</v>
      </c>
      <c r="B185" s="37">
        <v>0</v>
      </c>
    </row>
    <row r="186" spans="1:2" x14ac:dyDescent="0.25">
      <c r="A186" s="43" t="s">
        <v>98</v>
      </c>
      <c r="B186" s="37">
        <v>0</v>
      </c>
    </row>
    <row r="187" spans="1:2" x14ac:dyDescent="0.25">
      <c r="A187" s="43" t="s">
        <v>99</v>
      </c>
      <c r="B187" s="37">
        <v>0</v>
      </c>
    </row>
    <row r="188" spans="1:2" x14ac:dyDescent="0.25">
      <c r="A188" s="43" t="s">
        <v>100</v>
      </c>
      <c r="B188" s="37">
        <v>0.11</v>
      </c>
    </row>
    <row r="189" spans="1:2" x14ac:dyDescent="0.25">
      <c r="A189" s="43" t="s">
        <v>101</v>
      </c>
      <c r="B189" s="37">
        <v>5.22</v>
      </c>
    </row>
    <row r="190" spans="1:2" x14ac:dyDescent="0.25">
      <c r="A190" s="43" t="s">
        <v>102</v>
      </c>
      <c r="B190" s="37"/>
    </row>
    <row r="191" spans="1:2" x14ac:dyDescent="0.25">
      <c r="A191" s="33" t="s">
        <v>103</v>
      </c>
      <c r="B191" s="37">
        <v>0</v>
      </c>
    </row>
    <row r="192" spans="1:2" x14ac:dyDescent="0.25">
      <c r="A192" s="33" t="s">
        <v>104</v>
      </c>
      <c r="B192" s="37"/>
    </row>
    <row r="193" spans="1:2" x14ac:dyDescent="0.25">
      <c r="A193" s="33" t="s">
        <v>105</v>
      </c>
      <c r="B193" s="37">
        <v>22.38</v>
      </c>
    </row>
    <row r="194" spans="1:2" x14ac:dyDescent="0.25">
      <c r="A194" s="33" t="s">
        <v>104</v>
      </c>
      <c r="B194" s="37"/>
    </row>
    <row r="195" spans="1:2" x14ac:dyDescent="0.25">
      <c r="A195" s="33" t="s">
        <v>106</v>
      </c>
      <c r="B195" s="37">
        <v>40.72</v>
      </c>
    </row>
    <row r="196" spans="1:2" x14ac:dyDescent="0.25">
      <c r="A196" s="44"/>
      <c r="B196" s="37"/>
    </row>
    <row r="197" spans="1:2" x14ac:dyDescent="0.25">
      <c r="A197" s="43" t="s">
        <v>107</v>
      </c>
      <c r="B197" s="45">
        <f>B182/B174</f>
        <v>2.1628631225782632E-3</v>
      </c>
    </row>
    <row r="198" spans="1:2" x14ac:dyDescent="0.25">
      <c r="A198" s="43" t="s">
        <v>108</v>
      </c>
      <c r="B198" s="45">
        <v>2.5000000000000001E-3</v>
      </c>
    </row>
    <row r="199" spans="1:2" x14ac:dyDescent="0.25">
      <c r="A199" s="43" t="s">
        <v>109</v>
      </c>
      <c r="B199" s="45">
        <f>B198-B197</f>
        <v>3.3713687742173686E-4</v>
      </c>
    </row>
    <row r="200" spans="1:2" x14ac:dyDescent="0.25">
      <c r="A200" s="43"/>
      <c r="B200" s="37"/>
    </row>
    <row r="201" spans="1:2" x14ac:dyDescent="0.25">
      <c r="A201" s="43" t="s">
        <v>110</v>
      </c>
      <c r="B201" s="37">
        <v>0</v>
      </c>
    </row>
    <row r="202" spans="1:2" x14ac:dyDescent="0.25">
      <c r="A202" s="43" t="s">
        <v>111</v>
      </c>
      <c r="B202" s="45">
        <f>(B182-B201)/B174</f>
        <v>2.1628631225782632E-3</v>
      </c>
    </row>
    <row r="203" spans="1:2" x14ac:dyDescent="0.25">
      <c r="A203" s="43"/>
      <c r="B203" s="37"/>
    </row>
    <row r="204" spans="1:2" x14ac:dyDescent="0.25">
      <c r="A204" s="46" t="s">
        <v>62</v>
      </c>
      <c r="B204" s="37"/>
    </row>
    <row r="205" spans="1:2" x14ac:dyDescent="0.25">
      <c r="A205" s="43" t="s">
        <v>112</v>
      </c>
      <c r="B205" s="37">
        <f>B182+B170-B201</f>
        <v>2752.5699999999997</v>
      </c>
    </row>
    <row r="206" spans="1:2" x14ac:dyDescent="0.25">
      <c r="A206" s="43"/>
      <c r="B206" s="37"/>
    </row>
    <row r="207" spans="1:2" x14ac:dyDescent="0.25">
      <c r="A207" s="43" t="s">
        <v>113</v>
      </c>
      <c r="B207" s="45">
        <f>B205/B172</f>
        <v>2.649814180790226E-3</v>
      </c>
    </row>
    <row r="208" spans="1:2" x14ac:dyDescent="0.25">
      <c r="A208" s="43"/>
      <c r="B208" s="37"/>
    </row>
    <row r="209" spans="1:2" x14ac:dyDescent="0.25">
      <c r="A209" s="46" t="s">
        <v>114</v>
      </c>
      <c r="B209" s="37"/>
    </row>
    <row r="210" spans="1:2" x14ac:dyDescent="0.25">
      <c r="A210" s="43" t="s">
        <v>115</v>
      </c>
      <c r="B210" s="45">
        <v>2.5000000000000001E-3</v>
      </c>
    </row>
    <row r="211" spans="1:2" x14ac:dyDescent="0.25">
      <c r="A211" s="43" t="s">
        <v>116</v>
      </c>
      <c r="B211" s="37"/>
    </row>
    <row r="212" spans="1:2" x14ac:dyDescent="0.25">
      <c r="A212" s="43" t="s">
        <v>121</v>
      </c>
      <c r="B212" s="45">
        <f>B210+B176</f>
        <v>3.0745594465037543E-3</v>
      </c>
    </row>
    <row r="213" spans="1:2" x14ac:dyDescent="0.25">
      <c r="A213" s="44"/>
      <c r="B213" s="37"/>
    </row>
    <row r="214" spans="1:2" x14ac:dyDescent="0.25">
      <c r="A214"/>
    </row>
    <row r="215" spans="1:2" x14ac:dyDescent="0.25">
      <c r="A215"/>
    </row>
    <row r="216" spans="1:2" x14ac:dyDescent="0.25">
      <c r="A216"/>
    </row>
    <row r="217" spans="1:2" x14ac:dyDescent="0.25">
      <c r="A217"/>
    </row>
    <row r="218" spans="1:2" x14ac:dyDescent="0.25">
      <c r="A218" s="32" t="s">
        <v>122</v>
      </c>
      <c r="B218" s="34"/>
    </row>
    <row r="219" spans="1:2" ht="18" x14ac:dyDescent="0.35">
      <c r="A219" s="35" t="s">
        <v>123</v>
      </c>
      <c r="B219" s="37"/>
    </row>
    <row r="220" spans="1:2" ht="18" x14ac:dyDescent="0.35">
      <c r="A220" s="38"/>
      <c r="B220" s="37"/>
    </row>
    <row r="221" spans="1:2" ht="36" x14ac:dyDescent="0.35">
      <c r="A221" s="78" t="s">
        <v>80</v>
      </c>
      <c r="B221" s="39" t="s">
        <v>81</v>
      </c>
    </row>
    <row r="222" spans="1:2" x14ac:dyDescent="0.3">
      <c r="A222" s="40"/>
      <c r="B222" s="41"/>
    </row>
    <row r="223" spans="1:2" x14ac:dyDescent="0.3">
      <c r="A223" s="42" t="s">
        <v>82</v>
      </c>
      <c r="B223" s="37"/>
    </row>
    <row r="224" spans="1:2" x14ac:dyDescent="0.25">
      <c r="A224" s="43" t="s">
        <v>1</v>
      </c>
      <c r="B224" s="37">
        <f>SUM(B225:B226)</f>
        <v>14.3</v>
      </c>
    </row>
    <row r="225" spans="1:2" x14ac:dyDescent="0.25">
      <c r="A225" s="33" t="s">
        <v>2</v>
      </c>
      <c r="B225" s="37">
        <v>0</v>
      </c>
    </row>
    <row r="226" spans="1:2" x14ac:dyDescent="0.25">
      <c r="A226" s="33" t="s">
        <v>3</v>
      </c>
      <c r="B226" s="37">
        <v>14.3</v>
      </c>
    </row>
    <row r="227" spans="1:2" x14ac:dyDescent="0.25">
      <c r="A227" s="44"/>
      <c r="B227" s="37"/>
    </row>
    <row r="228" spans="1:2" x14ac:dyDescent="0.25">
      <c r="A228" s="43" t="s">
        <v>83</v>
      </c>
      <c r="B228" s="37">
        <f>SUM(B229:B230)</f>
        <v>0</v>
      </c>
    </row>
    <row r="229" spans="1:2" x14ac:dyDescent="0.25">
      <c r="A229" s="44" t="s">
        <v>4</v>
      </c>
      <c r="B229" s="37">
        <v>0</v>
      </c>
    </row>
    <row r="230" spans="1:2" x14ac:dyDescent="0.25">
      <c r="A230" s="44" t="s">
        <v>5</v>
      </c>
      <c r="B230" s="37">
        <v>0</v>
      </c>
    </row>
    <row r="231" spans="1:2" x14ac:dyDescent="0.25">
      <c r="A231" s="44"/>
      <c r="B231" s="37"/>
    </row>
    <row r="232" spans="1:2" x14ac:dyDescent="0.25">
      <c r="A232" s="43" t="s">
        <v>84</v>
      </c>
      <c r="B232" s="37"/>
    </row>
    <row r="233" spans="1:2" x14ac:dyDescent="0.25">
      <c r="A233" s="44" t="s">
        <v>85</v>
      </c>
      <c r="B233" s="37">
        <v>0</v>
      </c>
    </row>
    <row r="234" spans="1:2" x14ac:dyDescent="0.25">
      <c r="A234" s="44" t="s">
        <v>86</v>
      </c>
      <c r="B234" s="37">
        <v>0</v>
      </c>
    </row>
    <row r="235" spans="1:2" x14ac:dyDescent="0.25">
      <c r="A235" s="44"/>
      <c r="B235" s="37"/>
    </row>
    <row r="236" spans="1:2" x14ac:dyDescent="0.25">
      <c r="A236" s="43" t="s">
        <v>87</v>
      </c>
      <c r="B236" s="37">
        <v>7.03</v>
      </c>
    </row>
    <row r="237" spans="1:2" x14ac:dyDescent="0.25">
      <c r="A237" s="43"/>
      <c r="B237" s="37"/>
    </row>
    <row r="238" spans="1:2" x14ac:dyDescent="0.25">
      <c r="A238" s="43" t="s">
        <v>51</v>
      </c>
      <c r="B238" s="37">
        <v>0</v>
      </c>
    </row>
    <row r="239" spans="1:2" x14ac:dyDescent="0.25">
      <c r="A239" s="43"/>
      <c r="B239" s="37"/>
    </row>
    <row r="240" spans="1:2" x14ac:dyDescent="0.25">
      <c r="A240" s="43" t="s">
        <v>88</v>
      </c>
      <c r="B240" s="37">
        <v>0</v>
      </c>
    </row>
    <row r="241" spans="1:2" x14ac:dyDescent="0.25">
      <c r="A241" s="43"/>
      <c r="B241" s="37"/>
    </row>
    <row r="242" spans="1:2" x14ac:dyDescent="0.25">
      <c r="A242" s="43" t="s">
        <v>89</v>
      </c>
      <c r="B242" s="37">
        <f>B224+B228+B233+B236</f>
        <v>21.330000000000002</v>
      </c>
    </row>
    <row r="243" spans="1:2" x14ac:dyDescent="0.25">
      <c r="A243" s="43"/>
      <c r="B243" s="37"/>
    </row>
    <row r="244" spans="1:2" x14ac:dyDescent="0.25">
      <c r="A244" s="43" t="s">
        <v>90</v>
      </c>
      <c r="B244" s="37">
        <f>(B246+B245)/2</f>
        <v>33778.5</v>
      </c>
    </row>
    <row r="245" spans="1:2" x14ac:dyDescent="0.25">
      <c r="A245" s="33" t="s">
        <v>120</v>
      </c>
      <c r="B245" s="37">
        <v>35757</v>
      </c>
    </row>
    <row r="246" spans="1:2" x14ac:dyDescent="0.25">
      <c r="A246" s="33" t="s">
        <v>66</v>
      </c>
      <c r="B246" s="37">
        <v>31800</v>
      </c>
    </row>
    <row r="247" spans="1:2" x14ac:dyDescent="0.25">
      <c r="A247" s="44"/>
      <c r="B247" s="37"/>
    </row>
    <row r="248" spans="1:2" x14ac:dyDescent="0.25">
      <c r="A248" s="43" t="s">
        <v>93</v>
      </c>
      <c r="B248" s="45">
        <f>B242/B244</f>
        <v>6.3146676140148322E-4</v>
      </c>
    </row>
    <row r="249" spans="1:2" x14ac:dyDescent="0.25">
      <c r="A249" s="43"/>
      <c r="B249" s="37"/>
    </row>
    <row r="250" spans="1:2" x14ac:dyDescent="0.3">
      <c r="A250" s="40" t="s">
        <v>9</v>
      </c>
      <c r="B250" s="37"/>
    </row>
    <row r="251" spans="1:2" x14ac:dyDescent="0.25">
      <c r="A251" s="43" t="s">
        <v>53</v>
      </c>
      <c r="B251" s="37">
        <v>0</v>
      </c>
    </row>
    <row r="252" spans="1:2" x14ac:dyDescent="0.25">
      <c r="A252" s="43"/>
      <c r="B252" s="37"/>
    </row>
    <row r="253" spans="1:2" x14ac:dyDescent="0.25">
      <c r="A253" s="46" t="s">
        <v>9</v>
      </c>
      <c r="B253" s="37"/>
    </row>
    <row r="254" spans="1:2" x14ac:dyDescent="0.25">
      <c r="A254" s="43" t="s">
        <v>94</v>
      </c>
      <c r="B254" s="37">
        <f>SUM(B255:B267)</f>
        <v>1.6779999999999999</v>
      </c>
    </row>
    <row r="255" spans="1:2" x14ac:dyDescent="0.25">
      <c r="A255" s="43" t="s">
        <v>95</v>
      </c>
      <c r="B255" s="37">
        <v>0</v>
      </c>
    </row>
    <row r="256" spans="1:2" x14ac:dyDescent="0.25">
      <c r="A256" s="43" t="s">
        <v>96</v>
      </c>
      <c r="B256" s="37">
        <v>1.0069999999999999</v>
      </c>
    </row>
    <row r="257" spans="1:2" x14ac:dyDescent="0.25">
      <c r="A257" s="43" t="s">
        <v>97</v>
      </c>
      <c r="B257" s="37">
        <v>0</v>
      </c>
    </row>
    <row r="258" spans="1:2" x14ac:dyDescent="0.25">
      <c r="A258" s="43" t="s">
        <v>98</v>
      </c>
      <c r="B258" s="37">
        <v>0</v>
      </c>
    </row>
    <row r="259" spans="1:2" x14ac:dyDescent="0.25">
      <c r="A259" s="43" t="s">
        <v>99</v>
      </c>
      <c r="B259" s="37">
        <v>0</v>
      </c>
    </row>
    <row r="260" spans="1:2" x14ac:dyDescent="0.25">
      <c r="A260" s="43" t="s">
        <v>100</v>
      </c>
      <c r="B260" s="37">
        <v>1E-3</v>
      </c>
    </row>
    <row r="261" spans="1:2" x14ac:dyDescent="0.25">
      <c r="A261" s="43" t="s">
        <v>101</v>
      </c>
      <c r="B261" s="37">
        <v>0.11</v>
      </c>
    </row>
    <row r="262" spans="1:2" x14ac:dyDescent="0.25">
      <c r="A262" s="43" t="s">
        <v>102</v>
      </c>
      <c r="B262" s="37"/>
    </row>
    <row r="263" spans="1:2" x14ac:dyDescent="0.25">
      <c r="A263" s="33" t="s">
        <v>103</v>
      </c>
      <c r="B263" s="37">
        <v>0</v>
      </c>
    </row>
    <row r="264" spans="1:2" x14ac:dyDescent="0.25">
      <c r="A264" s="33" t="s">
        <v>104</v>
      </c>
      <c r="B264" s="37"/>
    </row>
    <row r="265" spans="1:2" x14ac:dyDescent="0.25">
      <c r="A265" s="33" t="s">
        <v>105</v>
      </c>
      <c r="B265" s="37">
        <v>0.56000000000000005</v>
      </c>
    </row>
    <row r="266" spans="1:2" x14ac:dyDescent="0.25">
      <c r="A266" s="33" t="s">
        <v>104</v>
      </c>
      <c r="B266" s="37"/>
    </row>
    <row r="267" spans="1:2" x14ac:dyDescent="0.25">
      <c r="A267" s="33" t="s">
        <v>106</v>
      </c>
      <c r="B267" s="37">
        <v>0</v>
      </c>
    </row>
    <row r="268" spans="1:2" x14ac:dyDescent="0.25">
      <c r="A268" s="44"/>
      <c r="B268" s="37"/>
    </row>
    <row r="269" spans="1:2" x14ac:dyDescent="0.25">
      <c r="A269" s="43" t="s">
        <v>107</v>
      </c>
      <c r="B269" s="45">
        <f>B254/B246</f>
        <v>5.2767295597484273E-5</v>
      </c>
    </row>
    <row r="270" spans="1:2" x14ac:dyDescent="0.25">
      <c r="A270" s="43" t="s">
        <v>108</v>
      </c>
      <c r="B270" s="45">
        <v>5.0000000000000001E-4</v>
      </c>
    </row>
    <row r="271" spans="1:2" x14ac:dyDescent="0.25">
      <c r="A271" s="43" t="s">
        <v>109</v>
      </c>
      <c r="B271" s="45">
        <f>B270-B269</f>
        <v>4.4723270440251574E-4</v>
      </c>
    </row>
    <row r="272" spans="1:2" x14ac:dyDescent="0.25">
      <c r="A272" s="43"/>
      <c r="B272" s="37"/>
    </row>
    <row r="273" spans="1:2" x14ac:dyDescent="0.25">
      <c r="A273" s="43" t="s">
        <v>110</v>
      </c>
      <c r="B273" s="37">
        <v>0</v>
      </c>
    </row>
    <row r="274" spans="1:2" x14ac:dyDescent="0.25">
      <c r="A274" s="43" t="s">
        <v>111</v>
      </c>
      <c r="B274" s="45">
        <f>(B254-B273)/B246</f>
        <v>5.2767295597484273E-5</v>
      </c>
    </row>
    <row r="275" spans="1:2" x14ac:dyDescent="0.25">
      <c r="A275" s="43"/>
      <c r="B275" s="37"/>
    </row>
    <row r="276" spans="1:2" x14ac:dyDescent="0.25">
      <c r="A276" s="46" t="s">
        <v>62</v>
      </c>
      <c r="B276" s="37"/>
    </row>
    <row r="277" spans="1:2" x14ac:dyDescent="0.25">
      <c r="A277" s="43" t="s">
        <v>112</v>
      </c>
      <c r="B277" s="37">
        <f>B254+B242-B273</f>
        <v>23.008000000000003</v>
      </c>
    </row>
    <row r="278" spans="1:2" x14ac:dyDescent="0.25">
      <c r="A278" s="43"/>
      <c r="B278" s="37"/>
    </row>
    <row r="279" spans="1:2" x14ac:dyDescent="0.25">
      <c r="A279" s="43" t="s">
        <v>113</v>
      </c>
      <c r="B279" s="45">
        <f>B277/B244</f>
        <v>6.8114333081693986E-4</v>
      </c>
    </row>
    <row r="280" spans="1:2" x14ac:dyDescent="0.25">
      <c r="A280" s="43"/>
      <c r="B280" s="37"/>
    </row>
    <row r="281" spans="1:2" x14ac:dyDescent="0.25">
      <c r="A281" s="46" t="s">
        <v>114</v>
      </c>
      <c r="B281" s="37"/>
    </row>
    <row r="282" spans="1:2" x14ac:dyDescent="0.25">
      <c r="A282" s="43" t="s">
        <v>115</v>
      </c>
      <c r="B282" s="45">
        <v>5.0000000000000001E-4</v>
      </c>
    </row>
    <row r="283" spans="1:2" x14ac:dyDescent="0.25">
      <c r="A283" s="43" t="s">
        <v>116</v>
      </c>
      <c r="B283" s="37"/>
    </row>
    <row r="284" spans="1:2" x14ac:dyDescent="0.25">
      <c r="A284" s="43" t="s">
        <v>117</v>
      </c>
      <c r="B284" s="45">
        <f>B282+B248</f>
        <v>1.1314667614014833E-3</v>
      </c>
    </row>
    <row r="285" spans="1:2" x14ac:dyDescent="0.25">
      <c r="A285" s="44"/>
      <c r="B285" s="37"/>
    </row>
    <row r="286" spans="1:2" x14ac:dyDescent="0.25">
      <c r="A286" s="44"/>
      <c r="B286" s="37"/>
    </row>
    <row r="287" spans="1:2" x14ac:dyDescent="0.25">
      <c r="A287" s="44"/>
      <c r="B287" s="37"/>
    </row>
    <row r="288" spans="1:2" x14ac:dyDescent="0.25">
      <c r="A288" s="44"/>
      <c r="B288" s="37"/>
    </row>
    <row r="289" spans="1:2" x14ac:dyDescent="0.25">
      <c r="A289" s="44"/>
      <c r="B289" s="37"/>
    </row>
    <row r="290" spans="1:2" x14ac:dyDescent="0.25">
      <c r="A290" s="32" t="s">
        <v>124</v>
      </c>
      <c r="B290" s="34"/>
    </row>
    <row r="291" spans="1:2" ht="18" x14ac:dyDescent="0.35">
      <c r="A291" s="35" t="s">
        <v>125</v>
      </c>
      <c r="B291" s="37"/>
    </row>
    <row r="292" spans="1:2" ht="18" x14ac:dyDescent="0.35">
      <c r="A292" s="38"/>
      <c r="B292" s="37"/>
    </row>
    <row r="293" spans="1:2" ht="36" x14ac:dyDescent="0.35">
      <c r="A293" s="78" t="s">
        <v>80</v>
      </c>
      <c r="B293" s="39" t="s">
        <v>81</v>
      </c>
    </row>
    <row r="294" spans="1:2" x14ac:dyDescent="0.3">
      <c r="A294" s="40"/>
      <c r="B294" s="41"/>
    </row>
    <row r="295" spans="1:2" x14ac:dyDescent="0.3">
      <c r="A295" s="42" t="s">
        <v>82</v>
      </c>
      <c r="B295" s="37"/>
    </row>
    <row r="296" spans="1:2" x14ac:dyDescent="0.25">
      <c r="A296" s="43" t="s">
        <v>1</v>
      </c>
      <c r="B296" s="37">
        <f>SUM(B297:B298)</f>
        <v>1.23</v>
      </c>
    </row>
    <row r="297" spans="1:2" x14ac:dyDescent="0.25">
      <c r="A297" s="33" t="s">
        <v>2</v>
      </c>
      <c r="B297" s="37">
        <v>0</v>
      </c>
    </row>
    <row r="298" spans="1:2" x14ac:dyDescent="0.25">
      <c r="A298" s="33" t="s">
        <v>3</v>
      </c>
      <c r="B298" s="37">
        <v>1.23</v>
      </c>
    </row>
    <row r="299" spans="1:2" x14ac:dyDescent="0.25">
      <c r="A299" s="44"/>
      <c r="B299" s="37"/>
    </row>
    <row r="300" spans="1:2" x14ac:dyDescent="0.25">
      <c r="A300" s="43" t="s">
        <v>83</v>
      </c>
      <c r="B300" s="37">
        <f>SUM(B301:B302)</f>
        <v>0</v>
      </c>
    </row>
    <row r="301" spans="1:2" x14ac:dyDescent="0.25">
      <c r="A301" s="44" t="s">
        <v>4</v>
      </c>
      <c r="B301" s="37">
        <v>0</v>
      </c>
    </row>
    <row r="302" spans="1:2" x14ac:dyDescent="0.25">
      <c r="A302" s="44" t="s">
        <v>5</v>
      </c>
      <c r="B302" s="37">
        <v>0</v>
      </c>
    </row>
    <row r="303" spans="1:2" x14ac:dyDescent="0.25">
      <c r="A303" s="44"/>
      <c r="B303" s="37"/>
    </row>
    <row r="304" spans="1:2" x14ac:dyDescent="0.25">
      <c r="A304" s="43" t="s">
        <v>84</v>
      </c>
      <c r="B304" s="37"/>
    </row>
    <row r="305" spans="1:2" x14ac:dyDescent="0.25">
      <c r="A305" s="44" t="s">
        <v>85</v>
      </c>
      <c r="B305" s="37">
        <v>0</v>
      </c>
    </row>
    <row r="306" spans="1:2" x14ac:dyDescent="0.25">
      <c r="A306" s="44" t="s">
        <v>86</v>
      </c>
      <c r="B306" s="37">
        <v>0</v>
      </c>
    </row>
    <row r="307" spans="1:2" x14ac:dyDescent="0.25">
      <c r="A307" s="44"/>
      <c r="B307" s="37"/>
    </row>
    <row r="308" spans="1:2" x14ac:dyDescent="0.25">
      <c r="A308" s="43" t="s">
        <v>87</v>
      </c>
      <c r="B308" s="37">
        <v>1.18</v>
      </c>
    </row>
    <row r="309" spans="1:2" x14ac:dyDescent="0.25">
      <c r="A309" s="43"/>
      <c r="B309" s="37"/>
    </row>
    <row r="310" spans="1:2" x14ac:dyDescent="0.25">
      <c r="A310" s="43" t="s">
        <v>51</v>
      </c>
      <c r="B310" s="37">
        <v>0</v>
      </c>
    </row>
    <row r="311" spans="1:2" x14ac:dyDescent="0.25">
      <c r="A311" s="43"/>
      <c r="B311" s="37"/>
    </row>
    <row r="312" spans="1:2" x14ac:dyDescent="0.25">
      <c r="A312" s="43" t="s">
        <v>88</v>
      </c>
      <c r="B312" s="37">
        <v>0</v>
      </c>
    </row>
    <row r="313" spans="1:2" x14ac:dyDescent="0.25">
      <c r="A313" s="43"/>
      <c r="B313" s="37"/>
    </row>
    <row r="314" spans="1:2" x14ac:dyDescent="0.25">
      <c r="A314" s="43" t="s">
        <v>89</v>
      </c>
      <c r="B314" s="37">
        <f>B296+B300+B305+B308</f>
        <v>2.41</v>
      </c>
    </row>
    <row r="315" spans="1:2" x14ac:dyDescent="0.25">
      <c r="A315" s="43"/>
      <c r="B315" s="37"/>
    </row>
    <row r="316" spans="1:2" x14ac:dyDescent="0.25">
      <c r="A316" s="43" t="s">
        <v>90</v>
      </c>
      <c r="B316" s="37">
        <f>(B318+B317)/2</f>
        <v>3014.24</v>
      </c>
    </row>
    <row r="317" spans="1:2" x14ac:dyDescent="0.25">
      <c r="A317" s="33" t="s">
        <v>120</v>
      </c>
      <c r="B317" s="37">
        <v>3870</v>
      </c>
    </row>
    <row r="318" spans="1:2" x14ac:dyDescent="0.25">
      <c r="A318" s="33" t="s">
        <v>66</v>
      </c>
      <c r="B318" s="37">
        <v>2158.48</v>
      </c>
    </row>
    <row r="319" spans="1:2" x14ac:dyDescent="0.25">
      <c r="A319" s="44"/>
      <c r="B319" s="37"/>
    </row>
    <row r="320" spans="1:2" x14ac:dyDescent="0.25">
      <c r="A320" s="43" t="s">
        <v>93</v>
      </c>
      <c r="B320" s="45">
        <f>B314/B316</f>
        <v>7.995381920484103E-4</v>
      </c>
    </row>
    <row r="321" spans="1:2" x14ac:dyDescent="0.25">
      <c r="A321" s="43"/>
      <c r="B321" s="37"/>
    </row>
    <row r="322" spans="1:2" x14ac:dyDescent="0.3">
      <c r="A322" s="40" t="s">
        <v>9</v>
      </c>
      <c r="B322" s="37"/>
    </row>
    <row r="323" spans="1:2" x14ac:dyDescent="0.25">
      <c r="A323" s="43" t="s">
        <v>53</v>
      </c>
      <c r="B323" s="37">
        <v>0</v>
      </c>
    </row>
    <row r="324" spans="1:2" x14ac:dyDescent="0.25">
      <c r="A324" s="43"/>
      <c r="B324" s="37"/>
    </row>
    <row r="325" spans="1:2" x14ac:dyDescent="0.25">
      <c r="A325" s="46" t="s">
        <v>9</v>
      </c>
      <c r="B325" s="37"/>
    </row>
    <row r="326" spans="1:2" x14ac:dyDescent="0.25">
      <c r="A326" s="43" t="s">
        <v>94</v>
      </c>
      <c r="B326" s="37">
        <f>SUM(B327:B339)</f>
        <v>0.14699999999999999</v>
      </c>
    </row>
    <row r="327" spans="1:2" x14ac:dyDescent="0.25">
      <c r="A327" s="43" t="s">
        <v>95</v>
      </c>
      <c r="B327" s="37">
        <v>0</v>
      </c>
    </row>
    <row r="328" spans="1:2" x14ac:dyDescent="0.25">
      <c r="A328" s="43" t="s">
        <v>96</v>
      </c>
      <c r="B328" s="37">
        <v>0</v>
      </c>
    </row>
    <row r="329" spans="1:2" x14ac:dyDescent="0.25">
      <c r="A329" s="43" t="s">
        <v>97</v>
      </c>
      <c r="B329" s="37">
        <v>0</v>
      </c>
    </row>
    <row r="330" spans="1:2" x14ac:dyDescent="0.25">
      <c r="A330" s="43" t="s">
        <v>98</v>
      </c>
      <c r="B330" s="37">
        <v>0</v>
      </c>
    </row>
    <row r="331" spans="1:2" x14ac:dyDescent="0.25">
      <c r="A331" s="43" t="s">
        <v>99</v>
      </c>
      <c r="B331" s="37">
        <v>0</v>
      </c>
    </row>
    <row r="332" spans="1:2" x14ac:dyDescent="0.25">
      <c r="A332" s="43" t="s">
        <v>100</v>
      </c>
      <c r="B332" s="37">
        <v>1E-3</v>
      </c>
    </row>
    <row r="333" spans="1:2" x14ac:dyDescent="0.25">
      <c r="A333" s="43" t="s">
        <v>101</v>
      </c>
      <c r="B333" s="37">
        <v>0.14599999999999999</v>
      </c>
    </row>
    <row r="334" spans="1:2" x14ac:dyDescent="0.25">
      <c r="A334" s="43" t="s">
        <v>102</v>
      </c>
      <c r="B334" s="37"/>
    </row>
    <row r="335" spans="1:2" x14ac:dyDescent="0.25">
      <c r="A335" s="33" t="s">
        <v>103</v>
      </c>
      <c r="B335" s="37">
        <v>0</v>
      </c>
    </row>
    <row r="336" spans="1:2" x14ac:dyDescent="0.25">
      <c r="A336" s="33" t="s">
        <v>104</v>
      </c>
      <c r="B336" s="37"/>
    </row>
    <row r="337" spans="1:2" x14ac:dyDescent="0.25">
      <c r="A337" s="33" t="s">
        <v>105</v>
      </c>
      <c r="B337" s="37">
        <v>0</v>
      </c>
    </row>
    <row r="338" spans="1:2" x14ac:dyDescent="0.25">
      <c r="A338" s="33" t="s">
        <v>104</v>
      </c>
      <c r="B338" s="37"/>
    </row>
    <row r="339" spans="1:2" x14ac:dyDescent="0.25">
      <c r="A339" s="33" t="s">
        <v>106</v>
      </c>
      <c r="B339" s="37">
        <v>0</v>
      </c>
    </row>
    <row r="340" spans="1:2" x14ac:dyDescent="0.25">
      <c r="A340" s="44"/>
      <c r="B340" s="37"/>
    </row>
    <row r="341" spans="1:2" x14ac:dyDescent="0.25">
      <c r="A341" s="43" t="s">
        <v>107</v>
      </c>
      <c r="B341" s="45">
        <f>B326/B318</f>
        <v>6.8103480226826277E-5</v>
      </c>
    </row>
    <row r="342" spans="1:2" x14ac:dyDescent="0.25">
      <c r="A342" s="43" t="s">
        <v>108</v>
      </c>
      <c r="B342" s="45">
        <v>1E-3</v>
      </c>
    </row>
    <row r="343" spans="1:2" x14ac:dyDescent="0.25">
      <c r="A343" s="43" t="s">
        <v>109</v>
      </c>
      <c r="B343" s="45">
        <f>B342-B341</f>
        <v>9.318965197731737E-4</v>
      </c>
    </row>
    <row r="344" spans="1:2" x14ac:dyDescent="0.25">
      <c r="A344" s="43"/>
      <c r="B344" s="37"/>
    </row>
    <row r="345" spans="1:2" x14ac:dyDescent="0.25">
      <c r="A345" s="43" t="s">
        <v>110</v>
      </c>
      <c r="B345" s="37">
        <v>0</v>
      </c>
    </row>
    <row r="346" spans="1:2" x14ac:dyDescent="0.25">
      <c r="A346" s="43" t="s">
        <v>111</v>
      </c>
      <c r="B346" s="45">
        <f>(B326-B345)/B318</f>
        <v>6.8103480226826277E-5</v>
      </c>
    </row>
    <row r="347" spans="1:2" x14ac:dyDescent="0.25">
      <c r="A347" s="43"/>
      <c r="B347" s="37"/>
    </row>
    <row r="348" spans="1:2" x14ac:dyDescent="0.25">
      <c r="A348" s="46" t="s">
        <v>62</v>
      </c>
      <c r="B348" s="37"/>
    </row>
    <row r="349" spans="1:2" x14ac:dyDescent="0.25">
      <c r="A349" s="43" t="s">
        <v>112</v>
      </c>
      <c r="B349" s="37">
        <f>B326+B314-B345</f>
        <v>2.5569999999999999</v>
      </c>
    </row>
    <row r="350" spans="1:2" x14ac:dyDescent="0.25">
      <c r="A350" s="43"/>
      <c r="B350" s="37"/>
    </row>
    <row r="351" spans="1:2" x14ac:dyDescent="0.25">
      <c r="A351" s="43" t="s">
        <v>113</v>
      </c>
      <c r="B351" s="45">
        <f>B349/B316</f>
        <v>8.4830670417750413E-4</v>
      </c>
    </row>
    <row r="352" spans="1:2" x14ac:dyDescent="0.25">
      <c r="A352" s="43"/>
      <c r="B352" s="37"/>
    </row>
    <row r="353" spans="1:2" x14ac:dyDescent="0.25">
      <c r="A353" s="46" t="s">
        <v>114</v>
      </c>
      <c r="B353" s="37"/>
    </row>
    <row r="354" spans="1:2" x14ac:dyDescent="0.25">
      <c r="A354" s="43" t="s">
        <v>115</v>
      </c>
      <c r="B354" s="45">
        <v>2.9999999999999997E-4</v>
      </c>
    </row>
    <row r="355" spans="1:2" x14ac:dyDescent="0.25">
      <c r="A355" s="43" t="s">
        <v>116</v>
      </c>
      <c r="B355" s="37"/>
    </row>
    <row r="356" spans="1:2" x14ac:dyDescent="0.25">
      <c r="A356" s="43" t="s">
        <v>121</v>
      </c>
      <c r="B356" s="45">
        <f>B354+B320</f>
        <v>1.0995381920484103E-3</v>
      </c>
    </row>
    <row r="357" spans="1:2" x14ac:dyDescent="0.25">
      <c r="A357" s="44"/>
      <c r="B357" s="37"/>
    </row>
    <row r="358" spans="1:2" x14ac:dyDescent="0.25">
      <c r="A358" s="44"/>
      <c r="B358" s="37"/>
    </row>
    <row r="359" spans="1:2" x14ac:dyDescent="0.25">
      <c r="A359" s="44"/>
      <c r="B359" s="37"/>
    </row>
    <row r="360" spans="1:2" x14ac:dyDescent="0.25">
      <c r="A360" s="44"/>
      <c r="B360" s="37"/>
    </row>
    <row r="361" spans="1:2" x14ac:dyDescent="0.25">
      <c r="A361" s="32" t="s">
        <v>126</v>
      </c>
      <c r="B361" s="34"/>
    </row>
    <row r="362" spans="1:2" ht="18" x14ac:dyDescent="0.35">
      <c r="A362" s="35" t="s">
        <v>127</v>
      </c>
      <c r="B362" s="37"/>
    </row>
    <row r="363" spans="1:2" ht="18" x14ac:dyDescent="0.35">
      <c r="A363" s="38"/>
      <c r="B363" s="37"/>
    </row>
    <row r="364" spans="1:2" ht="36" x14ac:dyDescent="0.35">
      <c r="A364" s="78" t="s">
        <v>80</v>
      </c>
      <c r="B364" s="39" t="s">
        <v>81</v>
      </c>
    </row>
    <row r="365" spans="1:2" x14ac:dyDescent="0.3">
      <c r="A365" s="40"/>
      <c r="B365" s="41"/>
    </row>
    <row r="366" spans="1:2" x14ac:dyDescent="0.3">
      <c r="A366" s="42" t="s">
        <v>82</v>
      </c>
      <c r="B366" s="37"/>
    </row>
    <row r="367" spans="1:2" x14ac:dyDescent="0.25">
      <c r="A367" s="43" t="s">
        <v>1</v>
      </c>
      <c r="B367" s="37">
        <f>SUM(B368:B369)</f>
        <v>8.1300000000000008</v>
      </c>
    </row>
    <row r="368" spans="1:2" x14ac:dyDescent="0.25">
      <c r="A368" s="33" t="s">
        <v>2</v>
      </c>
      <c r="B368" s="37">
        <v>0</v>
      </c>
    </row>
    <row r="369" spans="1:2" x14ac:dyDescent="0.25">
      <c r="A369" s="33" t="s">
        <v>3</v>
      </c>
      <c r="B369" s="37">
        <v>8.1300000000000008</v>
      </c>
    </row>
    <row r="370" spans="1:2" x14ac:dyDescent="0.25">
      <c r="A370" s="44"/>
      <c r="B370" s="37"/>
    </row>
    <row r="371" spans="1:2" x14ac:dyDescent="0.25">
      <c r="A371" s="43" t="s">
        <v>83</v>
      </c>
      <c r="B371" s="37">
        <f>SUM(B372:B373)</f>
        <v>0</v>
      </c>
    </row>
    <row r="372" spans="1:2" x14ac:dyDescent="0.25">
      <c r="A372" s="44" t="s">
        <v>4</v>
      </c>
      <c r="B372" s="37">
        <v>0</v>
      </c>
    </row>
    <row r="373" spans="1:2" x14ac:dyDescent="0.25">
      <c r="A373" s="44" t="s">
        <v>5</v>
      </c>
      <c r="B373" s="37">
        <v>0</v>
      </c>
    </row>
    <row r="374" spans="1:2" x14ac:dyDescent="0.25">
      <c r="A374" s="44"/>
      <c r="B374" s="37"/>
    </row>
    <row r="375" spans="1:2" x14ac:dyDescent="0.25">
      <c r="A375" s="43" t="s">
        <v>84</v>
      </c>
      <c r="B375" s="37"/>
    </row>
    <row r="376" spans="1:2" x14ac:dyDescent="0.25">
      <c r="A376" s="44" t="s">
        <v>85</v>
      </c>
      <c r="B376" s="37">
        <v>0</v>
      </c>
    </row>
    <row r="377" spans="1:2" x14ac:dyDescent="0.25">
      <c r="A377" s="44" t="s">
        <v>86</v>
      </c>
      <c r="B377" s="37">
        <v>0</v>
      </c>
    </row>
    <row r="378" spans="1:2" x14ac:dyDescent="0.25">
      <c r="A378" s="44"/>
      <c r="B378" s="37"/>
    </row>
    <row r="379" spans="1:2" x14ac:dyDescent="0.25">
      <c r="A379" s="43" t="s">
        <v>87</v>
      </c>
      <c r="B379" s="37">
        <v>6.43</v>
      </c>
    </row>
    <row r="380" spans="1:2" x14ac:dyDescent="0.25">
      <c r="A380" s="43"/>
      <c r="B380" s="37"/>
    </row>
    <row r="381" spans="1:2" x14ac:dyDescent="0.25">
      <c r="A381" s="43" t="s">
        <v>51</v>
      </c>
      <c r="B381" s="37">
        <v>0</v>
      </c>
    </row>
    <row r="382" spans="1:2" x14ac:dyDescent="0.25">
      <c r="A382" s="43"/>
      <c r="B382" s="37"/>
    </row>
    <row r="383" spans="1:2" x14ac:dyDescent="0.25">
      <c r="A383" s="43" t="s">
        <v>88</v>
      </c>
      <c r="B383" s="37">
        <v>0</v>
      </c>
    </row>
    <row r="384" spans="1:2" x14ac:dyDescent="0.25">
      <c r="A384" s="43"/>
      <c r="B384" s="37"/>
    </row>
    <row r="385" spans="1:2" x14ac:dyDescent="0.25">
      <c r="A385" s="43" t="s">
        <v>89</v>
      </c>
      <c r="B385" s="37">
        <f>B367+B371+B376+B379</f>
        <v>14.56</v>
      </c>
    </row>
    <row r="386" spans="1:2" x14ac:dyDescent="0.25">
      <c r="A386" s="43"/>
      <c r="B386" s="37"/>
    </row>
    <row r="387" spans="1:2" x14ac:dyDescent="0.25">
      <c r="A387" s="43" t="s">
        <v>90</v>
      </c>
      <c r="B387" s="37">
        <f>(B389+B388)/2</f>
        <v>11481.645</v>
      </c>
    </row>
    <row r="388" spans="1:2" x14ac:dyDescent="0.25">
      <c r="A388" s="33" t="s">
        <v>120</v>
      </c>
      <c r="B388" s="37">
        <v>14080</v>
      </c>
    </row>
    <row r="389" spans="1:2" x14ac:dyDescent="0.25">
      <c r="A389" s="33" t="s">
        <v>66</v>
      </c>
      <c r="B389" s="37">
        <v>8883.2900000000009</v>
      </c>
    </row>
    <row r="390" spans="1:2" x14ac:dyDescent="0.25">
      <c r="A390" s="44"/>
      <c r="B390" s="37"/>
    </row>
    <row r="391" spans="1:2" x14ac:dyDescent="0.25">
      <c r="A391" s="43" t="s">
        <v>93</v>
      </c>
      <c r="B391" s="45">
        <f>B385/B387</f>
        <v>1.2681109719034163E-3</v>
      </c>
    </row>
    <row r="392" spans="1:2" x14ac:dyDescent="0.25">
      <c r="A392" s="43"/>
      <c r="B392" s="37"/>
    </row>
    <row r="393" spans="1:2" x14ac:dyDescent="0.3">
      <c r="A393" s="40" t="s">
        <v>9</v>
      </c>
      <c r="B393" s="37"/>
    </row>
    <row r="394" spans="1:2" x14ac:dyDescent="0.25">
      <c r="A394" s="43" t="s">
        <v>53</v>
      </c>
      <c r="B394" s="37">
        <v>0</v>
      </c>
    </row>
    <row r="395" spans="1:2" x14ac:dyDescent="0.25">
      <c r="A395" s="43"/>
      <c r="B395" s="37"/>
    </row>
    <row r="396" spans="1:2" x14ac:dyDescent="0.25">
      <c r="A396" s="46" t="s">
        <v>9</v>
      </c>
      <c r="B396" s="37"/>
    </row>
    <row r="397" spans="1:2" x14ac:dyDescent="0.25">
      <c r="A397" s="43" t="s">
        <v>94</v>
      </c>
      <c r="B397" s="37">
        <f>SUM(B398:B410)</f>
        <v>0.755</v>
      </c>
    </row>
    <row r="398" spans="1:2" x14ac:dyDescent="0.25">
      <c r="A398" s="43" t="s">
        <v>95</v>
      </c>
      <c r="B398" s="37">
        <v>0</v>
      </c>
    </row>
    <row r="399" spans="1:2" x14ac:dyDescent="0.25">
      <c r="A399" s="43" t="s">
        <v>96</v>
      </c>
      <c r="B399" s="37">
        <v>0</v>
      </c>
    </row>
    <row r="400" spans="1:2" x14ac:dyDescent="0.25">
      <c r="A400" s="43" t="s">
        <v>97</v>
      </c>
      <c r="B400" s="37">
        <v>0</v>
      </c>
    </row>
    <row r="401" spans="1:2" x14ac:dyDescent="0.25">
      <c r="A401" s="43" t="s">
        <v>98</v>
      </c>
      <c r="B401" s="37">
        <v>0</v>
      </c>
    </row>
    <row r="402" spans="1:2" x14ac:dyDescent="0.25">
      <c r="A402" s="43" t="s">
        <v>99</v>
      </c>
      <c r="B402" s="37">
        <v>0</v>
      </c>
    </row>
    <row r="403" spans="1:2" x14ac:dyDescent="0.25">
      <c r="A403" s="43" t="s">
        <v>100</v>
      </c>
      <c r="B403" s="37">
        <v>0.05</v>
      </c>
    </row>
    <row r="404" spans="1:2" x14ac:dyDescent="0.25">
      <c r="A404" s="43" t="s">
        <v>101</v>
      </c>
      <c r="B404" s="37">
        <v>0.105</v>
      </c>
    </row>
    <row r="405" spans="1:2" x14ac:dyDescent="0.25">
      <c r="A405" s="43" t="s">
        <v>102</v>
      </c>
      <c r="B405" s="37"/>
    </row>
    <row r="406" spans="1:2" x14ac:dyDescent="0.25">
      <c r="A406" s="33" t="s">
        <v>103</v>
      </c>
      <c r="B406" s="37">
        <v>0</v>
      </c>
    </row>
    <row r="407" spans="1:2" x14ac:dyDescent="0.25">
      <c r="A407" s="33" t="s">
        <v>104</v>
      </c>
      <c r="B407" s="37"/>
    </row>
    <row r="408" spans="1:2" x14ac:dyDescent="0.25">
      <c r="A408" s="33" t="s">
        <v>105</v>
      </c>
      <c r="B408" s="37">
        <v>0.6</v>
      </c>
    </row>
    <row r="409" spans="1:2" x14ac:dyDescent="0.25">
      <c r="A409" s="33" t="s">
        <v>104</v>
      </c>
      <c r="B409" s="37"/>
    </row>
    <row r="410" spans="1:2" x14ac:dyDescent="0.25">
      <c r="A410" s="33" t="s">
        <v>106</v>
      </c>
      <c r="B410" s="37">
        <v>0</v>
      </c>
    </row>
    <row r="411" spans="1:2" x14ac:dyDescent="0.25">
      <c r="A411" s="44"/>
      <c r="B411" s="37"/>
    </row>
    <row r="412" spans="1:2" x14ac:dyDescent="0.25">
      <c r="A412" s="43" t="s">
        <v>107</v>
      </c>
      <c r="B412" s="45">
        <f>B397/B389</f>
        <v>8.4991033727369015E-5</v>
      </c>
    </row>
    <row r="413" spans="1:2" x14ac:dyDescent="0.25">
      <c r="A413" s="43" t="s">
        <v>108</v>
      </c>
      <c r="B413" s="45">
        <v>1E-3</v>
      </c>
    </row>
    <row r="414" spans="1:2" x14ac:dyDescent="0.25">
      <c r="A414" s="43" t="s">
        <v>109</v>
      </c>
      <c r="B414" s="45">
        <f>B413-B412</f>
        <v>9.1500896627263106E-4</v>
      </c>
    </row>
    <row r="415" spans="1:2" x14ac:dyDescent="0.25">
      <c r="A415" s="43"/>
      <c r="B415" s="37"/>
    </row>
    <row r="416" spans="1:2" x14ac:dyDescent="0.25">
      <c r="A416" s="43" t="s">
        <v>110</v>
      </c>
      <c r="B416" s="37">
        <v>0</v>
      </c>
    </row>
    <row r="417" spans="1:2" x14ac:dyDescent="0.25">
      <c r="A417" s="43" t="s">
        <v>111</v>
      </c>
      <c r="B417" s="45">
        <f>(B397-B416)/B389</f>
        <v>8.4991033727369015E-5</v>
      </c>
    </row>
    <row r="418" spans="1:2" x14ac:dyDescent="0.25">
      <c r="A418" s="43"/>
      <c r="B418" s="37"/>
    </row>
    <row r="419" spans="1:2" x14ac:dyDescent="0.25">
      <c r="A419" s="46" t="s">
        <v>62</v>
      </c>
      <c r="B419" s="37"/>
    </row>
    <row r="420" spans="1:2" x14ac:dyDescent="0.25">
      <c r="A420" s="43" t="s">
        <v>112</v>
      </c>
      <c r="B420" s="37">
        <f>B397+B385-B416</f>
        <v>15.315000000000001</v>
      </c>
    </row>
    <row r="421" spans="1:2" x14ac:dyDescent="0.25">
      <c r="A421" s="43"/>
      <c r="B421" s="37"/>
    </row>
    <row r="422" spans="1:2" x14ac:dyDescent="0.25">
      <c r="A422" s="43" t="s">
        <v>113</v>
      </c>
      <c r="B422" s="45">
        <f>B420/B387</f>
        <v>1.3338680999107706E-3</v>
      </c>
    </row>
    <row r="423" spans="1:2" x14ac:dyDescent="0.25">
      <c r="A423" s="43"/>
      <c r="B423" s="37"/>
    </row>
    <row r="424" spans="1:2" x14ac:dyDescent="0.25">
      <c r="A424" s="46" t="s">
        <v>114</v>
      </c>
      <c r="B424" s="37"/>
    </row>
    <row r="425" spans="1:2" x14ac:dyDescent="0.25">
      <c r="A425" s="43" t="s">
        <v>115</v>
      </c>
      <c r="B425" s="45">
        <v>1E-3</v>
      </c>
    </row>
    <row r="426" spans="1:2" x14ac:dyDescent="0.25">
      <c r="A426" s="43" t="s">
        <v>116</v>
      </c>
      <c r="B426" s="37"/>
    </row>
    <row r="427" spans="1:2" x14ac:dyDescent="0.25">
      <c r="A427" s="43" t="s">
        <v>121</v>
      </c>
      <c r="B427" s="45">
        <f>B425+B391</f>
        <v>2.2681109719034165E-3</v>
      </c>
    </row>
    <row r="428" spans="1:2" x14ac:dyDescent="0.25">
      <c r="A428" s="44"/>
      <c r="B428" s="37"/>
    </row>
    <row r="429" spans="1:2" x14ac:dyDescent="0.25">
      <c r="A429" s="44"/>
      <c r="B429" s="37"/>
    </row>
    <row r="430" spans="1:2" x14ac:dyDescent="0.25">
      <c r="A430" s="44"/>
      <c r="B430" s="37"/>
    </row>
    <row r="431" spans="1:2" x14ac:dyDescent="0.25">
      <c r="A431" s="44"/>
      <c r="B431" s="37"/>
    </row>
    <row r="432" spans="1:2" x14ac:dyDescent="0.25">
      <c r="A432" s="44"/>
      <c r="B432" s="37"/>
    </row>
    <row r="433" spans="1:2" x14ac:dyDescent="0.25">
      <c r="A433" s="32" t="s">
        <v>128</v>
      </c>
      <c r="B433" s="34"/>
    </row>
    <row r="434" spans="1:2" ht="18" x14ac:dyDescent="0.35">
      <c r="A434" s="35" t="s">
        <v>129</v>
      </c>
      <c r="B434" s="37"/>
    </row>
    <row r="435" spans="1:2" ht="18" x14ac:dyDescent="0.35">
      <c r="A435" s="38"/>
      <c r="B435" s="37"/>
    </row>
    <row r="436" spans="1:2" ht="36" x14ac:dyDescent="0.35">
      <c r="A436" s="78" t="s">
        <v>80</v>
      </c>
      <c r="B436" s="39" t="s">
        <v>81</v>
      </c>
    </row>
    <row r="437" spans="1:2" x14ac:dyDescent="0.3">
      <c r="A437" s="40"/>
      <c r="B437" s="41"/>
    </row>
    <row r="438" spans="1:2" x14ac:dyDescent="0.3">
      <c r="A438" s="42" t="s">
        <v>82</v>
      </c>
      <c r="B438" s="37"/>
    </row>
    <row r="439" spans="1:2" x14ac:dyDescent="0.25">
      <c r="A439" s="43" t="s">
        <v>1</v>
      </c>
      <c r="B439" s="37">
        <f>SUM(B440:B441)</f>
        <v>3.28</v>
      </c>
    </row>
    <row r="440" spans="1:2" x14ac:dyDescent="0.25">
      <c r="A440" s="33" t="s">
        <v>2</v>
      </c>
      <c r="B440" s="37">
        <v>0</v>
      </c>
    </row>
    <row r="441" spans="1:2" x14ac:dyDescent="0.25">
      <c r="A441" s="33" t="s">
        <v>3</v>
      </c>
      <c r="B441" s="37">
        <v>3.28</v>
      </c>
    </row>
    <row r="442" spans="1:2" x14ac:dyDescent="0.25">
      <c r="A442" s="44"/>
      <c r="B442" s="37"/>
    </row>
    <row r="443" spans="1:2" x14ac:dyDescent="0.25">
      <c r="A443" s="43" t="s">
        <v>83</v>
      </c>
      <c r="B443" s="37">
        <f>SUM(B444:B445)</f>
        <v>0</v>
      </c>
    </row>
    <row r="444" spans="1:2" x14ac:dyDescent="0.25">
      <c r="A444" s="44" t="s">
        <v>4</v>
      </c>
      <c r="B444" s="37">
        <v>0</v>
      </c>
    </row>
    <row r="445" spans="1:2" x14ac:dyDescent="0.25">
      <c r="A445" s="44" t="s">
        <v>5</v>
      </c>
      <c r="B445" s="37">
        <v>0</v>
      </c>
    </row>
    <row r="446" spans="1:2" x14ac:dyDescent="0.25">
      <c r="A446" s="44"/>
      <c r="B446" s="37"/>
    </row>
    <row r="447" spans="1:2" x14ac:dyDescent="0.25">
      <c r="A447" s="43" t="s">
        <v>84</v>
      </c>
      <c r="B447" s="37"/>
    </row>
    <row r="448" spans="1:2" x14ac:dyDescent="0.25">
      <c r="A448" s="44" t="s">
        <v>85</v>
      </c>
      <c r="B448" s="37">
        <v>0</v>
      </c>
    </row>
    <row r="449" spans="1:2" x14ac:dyDescent="0.25">
      <c r="A449" s="44" t="s">
        <v>86</v>
      </c>
      <c r="B449" s="37">
        <v>0</v>
      </c>
    </row>
    <row r="450" spans="1:2" x14ac:dyDescent="0.25">
      <c r="A450" s="44"/>
      <c r="B450" s="37"/>
    </row>
    <row r="451" spans="1:2" x14ac:dyDescent="0.25">
      <c r="A451" s="43" t="s">
        <v>87</v>
      </c>
      <c r="B451" s="37">
        <v>0.97</v>
      </c>
    </row>
    <row r="452" spans="1:2" x14ac:dyDescent="0.25">
      <c r="A452" s="43"/>
      <c r="B452" s="37"/>
    </row>
    <row r="453" spans="1:2" x14ac:dyDescent="0.25">
      <c r="A453" s="43" t="s">
        <v>51</v>
      </c>
      <c r="B453" s="37">
        <v>0</v>
      </c>
    </row>
    <row r="454" spans="1:2" x14ac:dyDescent="0.25">
      <c r="A454" s="43"/>
      <c r="B454" s="37"/>
    </row>
    <row r="455" spans="1:2" x14ac:dyDescent="0.25">
      <c r="A455" s="43" t="s">
        <v>88</v>
      </c>
      <c r="B455" s="37">
        <v>0</v>
      </c>
    </row>
    <row r="456" spans="1:2" x14ac:dyDescent="0.25">
      <c r="A456" s="43"/>
      <c r="B456" s="37"/>
    </row>
    <row r="457" spans="1:2" x14ac:dyDescent="0.25">
      <c r="A457" s="43" t="s">
        <v>89</v>
      </c>
      <c r="B457" s="37">
        <f>B439+B443+B448+B451</f>
        <v>4.25</v>
      </c>
    </row>
    <row r="458" spans="1:2" x14ac:dyDescent="0.25">
      <c r="A458" s="43"/>
      <c r="B458" s="37"/>
    </row>
    <row r="459" spans="1:2" x14ac:dyDescent="0.25">
      <c r="A459" s="43" t="s">
        <v>90</v>
      </c>
      <c r="B459" s="37">
        <f>(B461+B460)/2</f>
        <v>9861.5</v>
      </c>
    </row>
    <row r="460" spans="1:2" x14ac:dyDescent="0.25">
      <c r="A460" s="33" t="s">
        <v>120</v>
      </c>
      <c r="B460" s="37">
        <v>9132</v>
      </c>
    </row>
    <row r="461" spans="1:2" x14ac:dyDescent="0.25">
      <c r="A461" s="33" t="s">
        <v>66</v>
      </c>
      <c r="B461" s="37">
        <v>10591</v>
      </c>
    </row>
    <row r="462" spans="1:2" x14ac:dyDescent="0.25">
      <c r="A462" s="44"/>
      <c r="B462" s="37"/>
    </row>
    <row r="463" spans="1:2" x14ac:dyDescent="0.25">
      <c r="A463" s="43" t="s">
        <v>93</v>
      </c>
      <c r="B463" s="45">
        <f>B457/B459</f>
        <v>4.3096891953556759E-4</v>
      </c>
    </row>
    <row r="464" spans="1:2" x14ac:dyDescent="0.25">
      <c r="A464" s="43"/>
      <c r="B464" s="37"/>
    </row>
    <row r="465" spans="1:2" x14ac:dyDescent="0.3">
      <c r="A465" s="40" t="s">
        <v>9</v>
      </c>
      <c r="B465" s="37"/>
    </row>
    <row r="466" spans="1:2" x14ac:dyDescent="0.25">
      <c r="A466" s="43" t="s">
        <v>53</v>
      </c>
      <c r="B466" s="37">
        <v>0</v>
      </c>
    </row>
    <row r="467" spans="1:2" x14ac:dyDescent="0.25">
      <c r="A467" s="43"/>
      <c r="B467" s="37"/>
    </row>
    <row r="468" spans="1:2" x14ac:dyDescent="0.25">
      <c r="A468" s="46" t="s">
        <v>9</v>
      </c>
      <c r="B468" s="37"/>
    </row>
    <row r="469" spans="1:2" x14ac:dyDescent="0.25">
      <c r="A469" s="43" t="s">
        <v>94</v>
      </c>
      <c r="B469" s="37">
        <f>SUM(B470:B482)</f>
        <v>0</v>
      </c>
    </row>
    <row r="470" spans="1:2" x14ac:dyDescent="0.25">
      <c r="A470" s="43" t="s">
        <v>95</v>
      </c>
      <c r="B470" s="37">
        <f>'[1]פרוט עמלות ניהול חיצוני '!A440</f>
        <v>0</v>
      </c>
    </row>
    <row r="471" spans="1:2" x14ac:dyDescent="0.25">
      <c r="A471" s="43" t="s">
        <v>96</v>
      </c>
      <c r="B471" s="37">
        <f>'[1]פרוט עמלות ניהול חיצוני '!A445</f>
        <v>0</v>
      </c>
    </row>
    <row r="472" spans="1:2" x14ac:dyDescent="0.25">
      <c r="A472" s="43" t="s">
        <v>97</v>
      </c>
      <c r="B472" s="37">
        <v>0</v>
      </c>
    </row>
    <row r="473" spans="1:2" x14ac:dyDescent="0.25">
      <c r="A473" s="43" t="s">
        <v>98</v>
      </c>
      <c r="B473" s="37">
        <v>0</v>
      </c>
    </row>
    <row r="474" spans="1:2" x14ac:dyDescent="0.25">
      <c r="A474" s="43" t="s">
        <v>99</v>
      </c>
      <c r="B474" s="37">
        <v>0</v>
      </c>
    </row>
    <row r="475" spans="1:2" x14ac:dyDescent="0.25">
      <c r="A475" s="43" t="s">
        <v>100</v>
      </c>
      <c r="B475" s="37">
        <f>'[1]פרוט עמלות ניהול חיצוני '!A463</f>
        <v>0</v>
      </c>
    </row>
    <row r="476" spans="1:2" x14ac:dyDescent="0.25">
      <c r="A476" s="43" t="s">
        <v>101</v>
      </c>
      <c r="B476" s="37">
        <f>'[1]פרוט עמלות ניהול חיצוני '!A455</f>
        <v>0</v>
      </c>
    </row>
    <row r="477" spans="1:2" x14ac:dyDescent="0.25">
      <c r="A477" s="43" t="s">
        <v>102</v>
      </c>
      <c r="B477" s="37"/>
    </row>
    <row r="478" spans="1:2" x14ac:dyDescent="0.25">
      <c r="A478" s="33" t="s">
        <v>103</v>
      </c>
      <c r="B478" s="37">
        <v>0</v>
      </c>
    </row>
    <row r="479" spans="1:2" x14ac:dyDescent="0.25">
      <c r="A479" s="33" t="s">
        <v>104</v>
      </c>
      <c r="B479" s="37"/>
    </row>
    <row r="480" spans="1:2" x14ac:dyDescent="0.25">
      <c r="A480" s="33" t="s">
        <v>105</v>
      </c>
      <c r="B480" s="37">
        <v>0</v>
      </c>
    </row>
    <row r="481" spans="1:2" x14ac:dyDescent="0.25">
      <c r="A481" s="33" t="s">
        <v>104</v>
      </c>
      <c r="B481" s="37"/>
    </row>
    <row r="482" spans="1:2" x14ac:dyDescent="0.25">
      <c r="A482" s="33" t="s">
        <v>106</v>
      </c>
      <c r="B482" s="37">
        <v>0</v>
      </c>
    </row>
    <row r="483" spans="1:2" x14ac:dyDescent="0.25">
      <c r="A483" s="44"/>
      <c r="B483" s="37"/>
    </row>
    <row r="484" spans="1:2" x14ac:dyDescent="0.25">
      <c r="A484" s="43" t="s">
        <v>107</v>
      </c>
      <c r="B484" s="45">
        <f>B469/B461</f>
        <v>0</v>
      </c>
    </row>
    <row r="485" spans="1:2" x14ac:dyDescent="0.25">
      <c r="A485" s="43" t="s">
        <v>108</v>
      </c>
      <c r="B485" s="45">
        <v>5.0000000000000001E-4</v>
      </c>
    </row>
    <row r="486" spans="1:2" x14ac:dyDescent="0.25">
      <c r="A486" s="43" t="s">
        <v>109</v>
      </c>
      <c r="B486" s="45">
        <f>B485-B484</f>
        <v>5.0000000000000001E-4</v>
      </c>
    </row>
    <row r="487" spans="1:2" x14ac:dyDescent="0.25">
      <c r="A487" s="43"/>
      <c r="B487" s="37"/>
    </row>
    <row r="488" spans="1:2" x14ac:dyDescent="0.25">
      <c r="A488" s="43" t="s">
        <v>110</v>
      </c>
      <c r="B488" s="37">
        <v>0</v>
      </c>
    </row>
    <row r="489" spans="1:2" x14ac:dyDescent="0.25">
      <c r="A489" s="43" t="s">
        <v>111</v>
      </c>
      <c r="B489" s="45">
        <f>(B469-B488)/B461</f>
        <v>0</v>
      </c>
    </row>
    <row r="490" spans="1:2" x14ac:dyDescent="0.25">
      <c r="A490" s="43"/>
      <c r="B490" s="37"/>
    </row>
    <row r="491" spans="1:2" x14ac:dyDescent="0.25">
      <c r="A491" s="46" t="s">
        <v>62</v>
      </c>
      <c r="B491" s="37"/>
    </row>
    <row r="492" spans="1:2" x14ac:dyDescent="0.25">
      <c r="A492" s="43" t="s">
        <v>112</v>
      </c>
      <c r="B492" s="37">
        <f>B469+B457-B488</f>
        <v>4.25</v>
      </c>
    </row>
    <row r="493" spans="1:2" x14ac:dyDescent="0.25">
      <c r="A493" s="43"/>
      <c r="B493" s="37"/>
    </row>
    <row r="494" spans="1:2" x14ac:dyDescent="0.25">
      <c r="A494" s="43" t="s">
        <v>113</v>
      </c>
      <c r="B494" s="45">
        <f>B492/B459</f>
        <v>4.3096891953556759E-4</v>
      </c>
    </row>
    <row r="495" spans="1:2" x14ac:dyDescent="0.25">
      <c r="A495" s="43"/>
      <c r="B495" s="37"/>
    </row>
    <row r="496" spans="1:2" x14ac:dyDescent="0.25">
      <c r="A496" s="46" t="s">
        <v>114</v>
      </c>
      <c r="B496" s="37"/>
    </row>
    <row r="497" spans="1:2" x14ac:dyDescent="0.25">
      <c r="A497" s="43" t="s">
        <v>115</v>
      </c>
      <c r="B497" s="45">
        <v>2.9999999999999997E-4</v>
      </c>
    </row>
    <row r="498" spans="1:2" x14ac:dyDescent="0.25">
      <c r="A498" s="43" t="s">
        <v>116</v>
      </c>
      <c r="B498" s="37"/>
    </row>
    <row r="499" spans="1:2" x14ac:dyDescent="0.25">
      <c r="A499" s="43" t="s">
        <v>121</v>
      </c>
      <c r="B499" s="45">
        <f>B497+B463</f>
        <v>7.3096891953556751E-4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A6:C140"/>
  <sheetViews>
    <sheetView rightToLeft="1" zoomScale="80" zoomScaleNormal="80" workbookViewId="0">
      <selection activeCell="B14" sqref="B14"/>
    </sheetView>
  </sheetViews>
  <sheetFormatPr defaultColWidth="9" defaultRowHeight="15.6" x14ac:dyDescent="0.3"/>
  <cols>
    <col min="1" max="1" width="58.69921875" style="4" bestFit="1" customWidth="1"/>
    <col min="2" max="2" width="52" style="4" customWidth="1"/>
    <col min="3" max="7" width="9" style="4"/>
    <col min="8" max="8" width="11" style="4" bestFit="1" customWidth="1"/>
    <col min="9" max="16384" width="9" style="4"/>
  </cols>
  <sheetData>
    <row r="6" spans="1:3" ht="16.2" thickBot="1" x14ac:dyDescent="0.35"/>
    <row r="7" spans="1:3" ht="71.25" customHeight="1" thickBot="1" x14ac:dyDescent="0.35">
      <c r="A7" s="2" t="s">
        <v>73</v>
      </c>
      <c r="B7" s="3" t="s">
        <v>0</v>
      </c>
    </row>
    <row r="8" spans="1:3" x14ac:dyDescent="0.3">
      <c r="A8" s="47" t="s">
        <v>130</v>
      </c>
      <c r="B8" s="48"/>
    </row>
    <row r="9" spans="1:3" x14ac:dyDescent="0.3">
      <c r="A9" s="49" t="s">
        <v>21</v>
      </c>
      <c r="B9" s="50"/>
    </row>
    <row r="10" spans="1:3" x14ac:dyDescent="0.3">
      <c r="A10" s="51">
        <v>0</v>
      </c>
      <c r="B10" s="52">
        <v>0</v>
      </c>
    </row>
    <row r="11" spans="1:3" x14ac:dyDescent="0.3">
      <c r="A11" s="49" t="s">
        <v>22</v>
      </c>
      <c r="B11" s="52"/>
    </row>
    <row r="12" spans="1:3" x14ac:dyDescent="0.3">
      <c r="A12" s="51">
        <v>0</v>
      </c>
      <c r="B12" s="52">
        <v>361.88200000000001</v>
      </c>
    </row>
    <row r="13" spans="1:3" x14ac:dyDescent="0.3">
      <c r="A13" s="51">
        <v>0</v>
      </c>
      <c r="B13" s="52"/>
    </row>
    <row r="14" spans="1:3" ht="15.75" customHeight="1" x14ac:dyDescent="0.3">
      <c r="A14" s="53" t="s">
        <v>23</v>
      </c>
      <c r="B14" s="54">
        <f>SUM(B12:B13)+B10</f>
        <v>361.88200000000001</v>
      </c>
    </row>
    <row r="15" spans="1:3" x14ac:dyDescent="0.3">
      <c r="A15" s="55"/>
      <c r="B15" s="56"/>
    </row>
    <row r="16" spans="1:3" ht="15" customHeight="1" x14ac:dyDescent="0.3">
      <c r="A16" s="47" t="s">
        <v>24</v>
      </c>
      <c r="B16" s="56"/>
      <c r="C16" s="18"/>
    </row>
    <row r="17" spans="1:2" ht="14.25" customHeight="1" x14ac:dyDescent="0.3">
      <c r="A17" s="49" t="s">
        <v>21</v>
      </c>
      <c r="B17" s="56"/>
    </row>
    <row r="18" spans="1:2" ht="15" customHeight="1" x14ac:dyDescent="0.3">
      <c r="A18" s="49" t="s">
        <v>22</v>
      </c>
      <c r="B18" s="52"/>
    </row>
    <row r="19" spans="1:2" ht="15" customHeight="1" x14ac:dyDescent="0.3">
      <c r="A19" s="51">
        <v>0</v>
      </c>
      <c r="B19" s="57">
        <v>0</v>
      </c>
    </row>
    <row r="20" spans="1:2" x14ac:dyDescent="0.3">
      <c r="A20" s="53" t="s">
        <v>25</v>
      </c>
      <c r="B20" s="54">
        <f>B19</f>
        <v>0</v>
      </c>
    </row>
    <row r="21" spans="1:2" x14ac:dyDescent="0.3">
      <c r="A21" s="49"/>
      <c r="B21" s="56"/>
    </row>
    <row r="22" spans="1:2" x14ac:dyDescent="0.3">
      <c r="A22" s="49" t="s">
        <v>26</v>
      </c>
      <c r="B22" s="56"/>
    </row>
    <row r="23" spans="1:2" x14ac:dyDescent="0.3">
      <c r="A23" s="53" t="s">
        <v>27</v>
      </c>
      <c r="B23" s="56">
        <v>19</v>
      </c>
    </row>
    <row r="24" spans="1:2" x14ac:dyDescent="0.3">
      <c r="A24" s="49"/>
      <c r="B24" s="56"/>
    </row>
    <row r="25" spans="1:2" x14ac:dyDescent="0.3">
      <c r="A25" s="49" t="s">
        <v>28</v>
      </c>
      <c r="B25" s="56"/>
    </row>
    <row r="26" spans="1:2" x14ac:dyDescent="0.3">
      <c r="A26" s="53" t="s">
        <v>29</v>
      </c>
      <c r="B26" s="56">
        <v>0</v>
      </c>
    </row>
    <row r="27" spans="1:2" x14ac:dyDescent="0.3">
      <c r="A27" s="49"/>
      <c r="B27" s="56"/>
    </row>
    <row r="28" spans="1:2" ht="14.25" customHeight="1" x14ac:dyDescent="0.3">
      <c r="A28" s="49" t="s">
        <v>30</v>
      </c>
      <c r="B28" s="56">
        <v>288.61900000000003</v>
      </c>
    </row>
    <row r="29" spans="1:2" ht="15" customHeight="1" x14ac:dyDescent="0.3">
      <c r="A29" s="53"/>
      <c r="B29" s="56"/>
    </row>
    <row r="30" spans="1:2" x14ac:dyDescent="0.3">
      <c r="A30" s="49" t="s">
        <v>31</v>
      </c>
      <c r="B30" s="56"/>
    </row>
    <row r="31" spans="1:2" x14ac:dyDescent="0.3">
      <c r="A31" s="53" t="s">
        <v>32</v>
      </c>
      <c r="B31" s="56">
        <v>0</v>
      </c>
    </row>
    <row r="32" spans="1:2" x14ac:dyDescent="0.3">
      <c r="A32" s="53"/>
      <c r="B32" s="56"/>
    </row>
    <row r="33" spans="1:2" ht="15.75" customHeight="1" x14ac:dyDescent="0.3">
      <c r="A33" s="49" t="s">
        <v>33</v>
      </c>
      <c r="B33" s="58"/>
    </row>
    <row r="34" spans="1:2" x14ac:dyDescent="0.3">
      <c r="A34" s="53" t="s">
        <v>34</v>
      </c>
      <c r="B34" s="56">
        <v>0</v>
      </c>
    </row>
    <row r="35" spans="1:2" x14ac:dyDescent="0.3">
      <c r="A35" s="59"/>
      <c r="B35" s="56"/>
    </row>
    <row r="36" spans="1:2" ht="14.25" customHeight="1" x14ac:dyDescent="0.3">
      <c r="A36" s="49" t="s">
        <v>35</v>
      </c>
      <c r="B36" s="58"/>
    </row>
    <row r="37" spans="1:2" ht="15" customHeight="1" x14ac:dyDescent="0.3">
      <c r="A37" s="53" t="s">
        <v>36</v>
      </c>
      <c r="B37" s="56">
        <v>0</v>
      </c>
    </row>
    <row r="38" spans="1:2" x14ac:dyDescent="0.3">
      <c r="A38" s="60"/>
      <c r="B38" s="50"/>
    </row>
    <row r="39" spans="1:2" x14ac:dyDescent="0.3">
      <c r="A39" s="49" t="s">
        <v>37</v>
      </c>
      <c r="B39" s="50"/>
    </row>
    <row r="40" spans="1:2" ht="42.75" customHeight="1" x14ac:dyDescent="0.3">
      <c r="A40" s="59" t="s">
        <v>131</v>
      </c>
      <c r="B40" s="56">
        <f>SUM(B41:C42)</f>
        <v>0</v>
      </c>
    </row>
    <row r="41" spans="1:2" x14ac:dyDescent="0.3">
      <c r="A41" s="61"/>
      <c r="B41" s="50"/>
    </row>
    <row r="42" spans="1:2" x14ac:dyDescent="0.3">
      <c r="A42" s="62"/>
      <c r="B42" s="50"/>
    </row>
    <row r="43" spans="1:2" x14ac:dyDescent="0.3">
      <c r="A43" s="47" t="s">
        <v>132</v>
      </c>
      <c r="B43" s="63">
        <f>B14+B20+B23+B28+B40</f>
        <v>669.50099999999998</v>
      </c>
    </row>
    <row r="44" spans="1:2" ht="19.5" customHeight="1" x14ac:dyDescent="0.3">
      <c r="A44" s="60"/>
      <c r="B44" s="50"/>
    </row>
    <row r="45" spans="1:2" ht="19.5" customHeight="1" x14ac:dyDescent="0.3">
      <c r="A45"/>
      <c r="B45"/>
    </row>
    <row r="46" spans="1:2" ht="19.5" customHeight="1" x14ac:dyDescent="0.3">
      <c r="A46"/>
      <c r="B46"/>
    </row>
    <row r="47" spans="1:2" ht="19.5" customHeight="1" x14ac:dyDescent="0.3">
      <c r="A47"/>
      <c r="B47"/>
    </row>
    <row r="48" spans="1:2" ht="14.25" customHeight="1" x14ac:dyDescent="0.3">
      <c r="A48"/>
      <c r="B48"/>
    </row>
    <row r="49" spans="1:2" ht="15" customHeight="1" x14ac:dyDescent="0.3">
      <c r="A49"/>
      <c r="B49"/>
    </row>
    <row r="50" spans="1:2" x14ac:dyDescent="0.3">
      <c r="A50"/>
      <c r="B50"/>
    </row>
    <row r="51" spans="1:2" x14ac:dyDescent="0.3">
      <c r="A51"/>
      <c r="B51"/>
    </row>
    <row r="52" spans="1:2" x14ac:dyDescent="0.3">
      <c r="A52"/>
      <c r="B52"/>
    </row>
    <row r="53" spans="1:2" x14ac:dyDescent="0.3">
      <c r="A53"/>
      <c r="B53"/>
    </row>
    <row r="54" spans="1:2" x14ac:dyDescent="0.3">
      <c r="A54"/>
      <c r="B54"/>
    </row>
    <row r="55" spans="1:2" ht="15.75" customHeight="1" x14ac:dyDescent="0.3">
      <c r="A55"/>
      <c r="B55"/>
    </row>
    <row r="56" spans="1:2" x14ac:dyDescent="0.3">
      <c r="A56"/>
      <c r="B56"/>
    </row>
    <row r="57" spans="1:2" x14ac:dyDescent="0.3">
      <c r="A57"/>
      <c r="B57"/>
    </row>
    <row r="58" spans="1:2" ht="14.25" customHeight="1" x14ac:dyDescent="0.3">
      <c r="A58"/>
      <c r="B58"/>
    </row>
    <row r="59" spans="1:2" ht="15" customHeight="1" x14ac:dyDescent="0.3">
      <c r="A59"/>
      <c r="B59"/>
    </row>
    <row r="60" spans="1:2" x14ac:dyDescent="0.3">
      <c r="A60"/>
      <c r="B60"/>
    </row>
    <row r="61" spans="1:2" x14ac:dyDescent="0.3">
      <c r="A61"/>
      <c r="B61"/>
    </row>
    <row r="62" spans="1:2" x14ac:dyDescent="0.3">
      <c r="A62"/>
      <c r="B62"/>
    </row>
    <row r="63" spans="1:2" x14ac:dyDescent="0.3">
      <c r="A63"/>
      <c r="B63"/>
    </row>
    <row r="64" spans="1:2" x14ac:dyDescent="0.3">
      <c r="A64"/>
      <c r="B64"/>
    </row>
    <row r="65" spans="1:2" x14ac:dyDescent="0.3">
      <c r="A65"/>
      <c r="B65"/>
    </row>
    <row r="66" spans="1:2" x14ac:dyDescent="0.3">
      <c r="A66"/>
      <c r="B66"/>
    </row>
    <row r="67" spans="1:2" x14ac:dyDescent="0.3">
      <c r="A67"/>
      <c r="B67"/>
    </row>
    <row r="68" spans="1:2" x14ac:dyDescent="0.3">
      <c r="A68"/>
      <c r="B68"/>
    </row>
    <row r="69" spans="1:2" x14ac:dyDescent="0.3">
      <c r="A69"/>
      <c r="B69"/>
    </row>
    <row r="70" spans="1:2" x14ac:dyDescent="0.3">
      <c r="A70"/>
      <c r="B70"/>
    </row>
    <row r="71" spans="1:2" x14ac:dyDescent="0.3">
      <c r="A71"/>
      <c r="B71"/>
    </row>
    <row r="72" spans="1:2" x14ac:dyDescent="0.3">
      <c r="A72"/>
      <c r="B72"/>
    </row>
    <row r="73" spans="1:2" x14ac:dyDescent="0.3">
      <c r="A73"/>
      <c r="B73"/>
    </row>
    <row r="74" spans="1:2" x14ac:dyDescent="0.3">
      <c r="A74"/>
      <c r="B74"/>
    </row>
    <row r="75" spans="1:2" x14ac:dyDescent="0.3">
      <c r="A75"/>
      <c r="B75"/>
    </row>
    <row r="76" spans="1:2" x14ac:dyDescent="0.3">
      <c r="A76"/>
      <c r="B76"/>
    </row>
    <row r="77" spans="1:2" x14ac:dyDescent="0.3">
      <c r="A77"/>
      <c r="B77"/>
    </row>
    <row r="78" spans="1:2" x14ac:dyDescent="0.3">
      <c r="A78"/>
      <c r="B78"/>
    </row>
    <row r="79" spans="1:2" x14ac:dyDescent="0.3">
      <c r="A79"/>
      <c r="B79"/>
    </row>
    <row r="80" spans="1:2" x14ac:dyDescent="0.3">
      <c r="A80"/>
      <c r="B80"/>
    </row>
    <row r="81" spans="1:2" x14ac:dyDescent="0.3">
      <c r="A81"/>
      <c r="B81"/>
    </row>
    <row r="82" spans="1:2" x14ac:dyDescent="0.3">
      <c r="A82"/>
      <c r="B82"/>
    </row>
    <row r="83" spans="1:2" x14ac:dyDescent="0.3">
      <c r="A83"/>
      <c r="B83"/>
    </row>
    <row r="84" spans="1:2" x14ac:dyDescent="0.3">
      <c r="A84"/>
      <c r="B84"/>
    </row>
    <row r="85" spans="1:2" x14ac:dyDescent="0.3">
      <c r="A85"/>
      <c r="B85"/>
    </row>
    <row r="86" spans="1:2" x14ac:dyDescent="0.3">
      <c r="A86"/>
      <c r="B86"/>
    </row>
    <row r="87" spans="1:2" x14ac:dyDescent="0.3">
      <c r="A87"/>
      <c r="B87"/>
    </row>
    <row r="88" spans="1:2" x14ac:dyDescent="0.3">
      <c r="A88"/>
      <c r="B88"/>
    </row>
    <row r="89" spans="1:2" x14ac:dyDescent="0.3">
      <c r="A89"/>
      <c r="B89"/>
    </row>
    <row r="90" spans="1:2" x14ac:dyDescent="0.3">
      <c r="A90"/>
      <c r="B90"/>
    </row>
    <row r="91" spans="1:2" x14ac:dyDescent="0.3">
      <c r="A91"/>
      <c r="B91"/>
    </row>
    <row r="92" spans="1:2" x14ac:dyDescent="0.3">
      <c r="A92"/>
      <c r="B92"/>
    </row>
    <row r="93" spans="1:2" x14ac:dyDescent="0.3">
      <c r="A93"/>
      <c r="B93"/>
    </row>
    <row r="94" spans="1:2" x14ac:dyDescent="0.3">
      <c r="A94"/>
      <c r="B94"/>
    </row>
    <row r="95" spans="1:2" x14ac:dyDescent="0.3">
      <c r="A95"/>
      <c r="B95"/>
    </row>
    <row r="96" spans="1:2" x14ac:dyDescent="0.3">
      <c r="A96"/>
      <c r="B96"/>
    </row>
    <row r="97" spans="1:2" x14ac:dyDescent="0.3">
      <c r="A97"/>
      <c r="B97"/>
    </row>
    <row r="98" spans="1:2" x14ac:dyDescent="0.3">
      <c r="A98"/>
      <c r="B98"/>
    </row>
    <row r="99" spans="1:2" x14ac:dyDescent="0.3">
      <c r="A99"/>
      <c r="B99"/>
    </row>
    <row r="100" spans="1:2" x14ac:dyDescent="0.3">
      <c r="A100"/>
      <c r="B100"/>
    </row>
    <row r="101" spans="1:2" x14ac:dyDescent="0.3">
      <c r="A101"/>
      <c r="B101"/>
    </row>
    <row r="102" spans="1:2" x14ac:dyDescent="0.3">
      <c r="A102"/>
      <c r="B102"/>
    </row>
    <row r="103" spans="1:2" x14ac:dyDescent="0.3">
      <c r="A103"/>
      <c r="B103"/>
    </row>
    <row r="104" spans="1:2" x14ac:dyDescent="0.3">
      <c r="A104"/>
      <c r="B104"/>
    </row>
    <row r="105" spans="1:2" x14ac:dyDescent="0.3">
      <c r="A105"/>
      <c r="B105"/>
    </row>
    <row r="106" spans="1:2" x14ac:dyDescent="0.3">
      <c r="A106"/>
      <c r="B106"/>
    </row>
    <row r="107" spans="1:2" x14ac:dyDescent="0.3">
      <c r="A107"/>
      <c r="B107"/>
    </row>
    <row r="108" spans="1:2" x14ac:dyDescent="0.3">
      <c r="A108"/>
      <c r="B108"/>
    </row>
    <row r="109" spans="1:2" x14ac:dyDescent="0.3">
      <c r="A109"/>
      <c r="B109"/>
    </row>
    <row r="110" spans="1:2" x14ac:dyDescent="0.3">
      <c r="A110"/>
      <c r="B110"/>
    </row>
    <row r="111" spans="1:2" x14ac:dyDescent="0.3">
      <c r="A111"/>
      <c r="B111"/>
    </row>
    <row r="112" spans="1:2" x14ac:dyDescent="0.3">
      <c r="A112"/>
      <c r="B112"/>
    </row>
    <row r="113" spans="1:2" x14ac:dyDescent="0.3">
      <c r="A113"/>
      <c r="B113"/>
    </row>
    <row r="114" spans="1:2" x14ac:dyDescent="0.3">
      <c r="A114"/>
      <c r="B114"/>
    </row>
    <row r="115" spans="1:2" x14ac:dyDescent="0.3">
      <c r="A115"/>
      <c r="B115"/>
    </row>
    <row r="116" spans="1:2" x14ac:dyDescent="0.3">
      <c r="A116"/>
      <c r="B116"/>
    </row>
    <row r="117" spans="1:2" x14ac:dyDescent="0.3">
      <c r="A117"/>
      <c r="B117"/>
    </row>
    <row r="118" spans="1:2" x14ac:dyDescent="0.3">
      <c r="A118"/>
      <c r="B118"/>
    </row>
    <row r="119" spans="1:2" x14ac:dyDescent="0.3">
      <c r="A119"/>
      <c r="B119"/>
    </row>
    <row r="120" spans="1:2" x14ac:dyDescent="0.3">
      <c r="A120"/>
      <c r="B120"/>
    </row>
    <row r="121" spans="1:2" x14ac:dyDescent="0.3">
      <c r="A121"/>
      <c r="B121"/>
    </row>
    <row r="122" spans="1:2" x14ac:dyDescent="0.3">
      <c r="A122"/>
      <c r="B122"/>
    </row>
    <row r="123" spans="1:2" x14ac:dyDescent="0.3">
      <c r="A123"/>
      <c r="B123"/>
    </row>
    <row r="124" spans="1:2" x14ac:dyDescent="0.3">
      <c r="A124"/>
      <c r="B124"/>
    </row>
    <row r="125" spans="1:2" x14ac:dyDescent="0.3">
      <c r="A125"/>
      <c r="B125"/>
    </row>
    <row r="126" spans="1:2" x14ac:dyDescent="0.3">
      <c r="A126"/>
      <c r="B126"/>
    </row>
    <row r="127" spans="1:2" x14ac:dyDescent="0.3">
      <c r="A127"/>
      <c r="B127"/>
    </row>
    <row r="128" spans="1:2" x14ac:dyDescent="0.3">
      <c r="A128"/>
      <c r="B128"/>
    </row>
    <row r="129" spans="1:2" x14ac:dyDescent="0.3">
      <c r="A129"/>
      <c r="B129"/>
    </row>
    <row r="130" spans="1:2" x14ac:dyDescent="0.3">
      <c r="A130"/>
      <c r="B130"/>
    </row>
    <row r="131" spans="1:2" x14ac:dyDescent="0.3">
      <c r="A131"/>
      <c r="B131"/>
    </row>
    <row r="132" spans="1:2" x14ac:dyDescent="0.3">
      <c r="A132"/>
      <c r="B132"/>
    </row>
    <row r="133" spans="1:2" x14ac:dyDescent="0.3">
      <c r="A133"/>
      <c r="B133"/>
    </row>
    <row r="134" spans="1:2" x14ac:dyDescent="0.3">
      <c r="A134"/>
      <c r="B134"/>
    </row>
    <row r="135" spans="1:2" x14ac:dyDescent="0.3">
      <c r="A135"/>
      <c r="B135"/>
    </row>
    <row r="136" spans="1:2" x14ac:dyDescent="0.3">
      <c r="A136"/>
      <c r="B136"/>
    </row>
    <row r="137" spans="1:2" x14ac:dyDescent="0.3">
      <c r="A137"/>
      <c r="B137"/>
    </row>
    <row r="138" spans="1:2" x14ac:dyDescent="0.3">
      <c r="A138"/>
      <c r="B138"/>
    </row>
    <row r="139" spans="1:2" x14ac:dyDescent="0.3">
      <c r="A139"/>
      <c r="B139"/>
    </row>
    <row r="140" spans="1:2" x14ac:dyDescent="0.3">
      <c r="A140"/>
      <c r="B1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A2:H131"/>
  <sheetViews>
    <sheetView rightToLeft="1" tabSelected="1" zoomScale="80" zoomScaleNormal="80" workbookViewId="0">
      <selection activeCell="B16" sqref="B16"/>
    </sheetView>
  </sheetViews>
  <sheetFormatPr defaultColWidth="9" defaultRowHeight="15.6" x14ac:dyDescent="0.25"/>
  <cols>
    <col min="1" max="1" width="59.69921875" style="5" bestFit="1" customWidth="1"/>
    <col min="2" max="2" width="38.3984375" style="5" bestFit="1" customWidth="1"/>
    <col min="3" max="3" width="19.59765625" style="5" bestFit="1" customWidth="1"/>
    <col min="4" max="5" width="9" style="5"/>
    <col min="6" max="6" width="130" style="5" customWidth="1"/>
    <col min="7" max="16384" width="9" style="5"/>
  </cols>
  <sheetData>
    <row r="2" spans="1:8" x14ac:dyDescent="0.3">
      <c r="A2" s="4"/>
      <c r="B2" s="4"/>
    </row>
    <row r="3" spans="1:8" x14ac:dyDescent="0.3">
      <c r="A3" s="4"/>
      <c r="B3" s="4"/>
    </row>
    <row r="4" spans="1:8" x14ac:dyDescent="0.3">
      <c r="A4" s="4"/>
      <c r="B4" s="4"/>
    </row>
    <row r="5" spans="1:8" x14ac:dyDescent="0.3">
      <c r="A5" s="4"/>
      <c r="B5" s="4"/>
    </row>
    <row r="6" spans="1:8" ht="16.2" thickBot="1" x14ac:dyDescent="0.35">
      <c r="A6" s="4"/>
      <c r="B6" s="4"/>
    </row>
    <row r="7" spans="1:8" ht="31.8" thickBot="1" x14ac:dyDescent="0.3">
      <c r="A7" s="2" t="s">
        <v>74</v>
      </c>
      <c r="B7" s="6" t="s">
        <v>38</v>
      </c>
    </row>
    <row r="8" spans="1:8" ht="45" customHeight="1" x14ac:dyDescent="0.3">
      <c r="A8" s="49" t="s">
        <v>39</v>
      </c>
      <c r="B8" s="64" t="s">
        <v>81</v>
      </c>
    </row>
    <row r="9" spans="1:8" x14ac:dyDescent="0.2">
      <c r="A9" s="65" t="s">
        <v>133</v>
      </c>
      <c r="B9" s="66">
        <v>375.52</v>
      </c>
      <c r="G9" s="8"/>
      <c r="H9" s="12"/>
    </row>
    <row r="10" spans="1:8" x14ac:dyDescent="0.2">
      <c r="A10" s="65"/>
      <c r="B10" s="66">
        <v>0</v>
      </c>
      <c r="G10" s="8"/>
      <c r="H10" s="12"/>
    </row>
    <row r="11" spans="1:8" x14ac:dyDescent="0.3">
      <c r="A11" s="53" t="s">
        <v>40</v>
      </c>
      <c r="B11" s="67">
        <f>SUM(B9:B10)</f>
        <v>375.52</v>
      </c>
      <c r="G11" s="8"/>
      <c r="H11" s="12"/>
    </row>
    <row r="12" spans="1:8" x14ac:dyDescent="0.2">
      <c r="A12" s="68"/>
      <c r="B12" s="67"/>
      <c r="G12" s="8"/>
      <c r="H12" s="12"/>
    </row>
    <row r="13" spans="1:8" x14ac:dyDescent="0.3">
      <c r="A13" s="49" t="s">
        <v>134</v>
      </c>
      <c r="B13" s="69"/>
      <c r="G13" s="8"/>
      <c r="H13" s="12"/>
    </row>
    <row r="14" spans="1:8" x14ac:dyDescent="0.2">
      <c r="A14" s="65" t="s">
        <v>135</v>
      </c>
      <c r="B14" s="66">
        <v>1713.4970000000001</v>
      </c>
      <c r="G14" s="8"/>
      <c r="H14" s="12"/>
    </row>
    <row r="15" spans="1:8" x14ac:dyDescent="0.2">
      <c r="A15" s="65"/>
      <c r="B15" s="66">
        <v>0</v>
      </c>
      <c r="G15" s="8"/>
      <c r="H15" s="12"/>
    </row>
    <row r="16" spans="1:8" x14ac:dyDescent="0.2">
      <c r="A16" s="68" t="s">
        <v>136</v>
      </c>
      <c r="B16" s="67">
        <f>SUM(B14:B15)</f>
        <v>1713.4970000000001</v>
      </c>
      <c r="G16" s="8"/>
      <c r="H16" s="12"/>
    </row>
    <row r="17" spans="1:8" x14ac:dyDescent="0.2">
      <c r="A17" s="65"/>
      <c r="B17" s="69"/>
      <c r="G17" s="8"/>
      <c r="H17" s="12"/>
    </row>
    <row r="18" spans="1:8" x14ac:dyDescent="0.3">
      <c r="A18" s="49" t="s">
        <v>41</v>
      </c>
      <c r="B18" s="69"/>
      <c r="G18" s="8"/>
      <c r="H18" s="12"/>
    </row>
    <row r="19" spans="1:8" x14ac:dyDescent="0.2">
      <c r="A19" s="70" t="s">
        <v>42</v>
      </c>
      <c r="B19" s="69"/>
      <c r="G19" s="8"/>
      <c r="H19" s="12"/>
    </row>
    <row r="20" spans="1:8" x14ac:dyDescent="0.2">
      <c r="A20" s="65"/>
      <c r="B20" s="69"/>
      <c r="G20" s="8"/>
      <c r="H20" s="12"/>
    </row>
    <row r="21" spans="1:8" x14ac:dyDescent="0.3">
      <c r="A21" s="49" t="s">
        <v>43</v>
      </c>
      <c r="B21" s="69"/>
      <c r="E21" s="21"/>
      <c r="G21" s="8"/>
      <c r="H21" s="11"/>
    </row>
    <row r="22" spans="1:8" x14ac:dyDescent="0.2">
      <c r="A22" s="70" t="s">
        <v>44</v>
      </c>
      <c r="B22" s="69"/>
      <c r="D22" s="22"/>
      <c r="E22" s="21"/>
      <c r="G22" s="8"/>
      <c r="H22" s="11"/>
    </row>
    <row r="23" spans="1:8" ht="43.5" customHeight="1" x14ac:dyDescent="0.2">
      <c r="A23" s="65"/>
      <c r="B23" s="69"/>
      <c r="G23" s="8"/>
      <c r="H23" s="12"/>
    </row>
    <row r="24" spans="1:8" ht="15.75" customHeight="1" x14ac:dyDescent="0.3">
      <c r="A24" s="49" t="s">
        <v>137</v>
      </c>
      <c r="B24" s="69"/>
      <c r="G24" s="8"/>
      <c r="H24" s="12"/>
    </row>
    <row r="25" spans="1:8" ht="15.75" customHeight="1" x14ac:dyDescent="0.3">
      <c r="A25" s="49" t="s">
        <v>138</v>
      </c>
      <c r="B25" s="69"/>
      <c r="G25" s="8"/>
      <c r="H25" s="12"/>
    </row>
    <row r="26" spans="1:8" ht="15.75" customHeight="1" x14ac:dyDescent="0.2">
      <c r="A26" s="65"/>
      <c r="B26" s="69">
        <v>5.67</v>
      </c>
      <c r="G26" s="8"/>
      <c r="H26" s="12"/>
    </row>
    <row r="27" spans="1:8" ht="15.75" customHeight="1" x14ac:dyDescent="0.2">
      <c r="A27" s="65"/>
      <c r="B27" s="69">
        <v>0</v>
      </c>
      <c r="G27" s="8"/>
      <c r="H27" s="12"/>
    </row>
    <row r="28" spans="1:8" ht="15.75" customHeight="1" x14ac:dyDescent="0.2">
      <c r="A28" s="71"/>
      <c r="B28" s="69">
        <v>0</v>
      </c>
      <c r="G28" s="8"/>
      <c r="H28" s="12"/>
    </row>
    <row r="29" spans="1:8" ht="15.75" customHeight="1" x14ac:dyDescent="0.2">
      <c r="A29" s="65"/>
      <c r="B29" s="69">
        <v>0</v>
      </c>
      <c r="G29" s="8"/>
      <c r="H29" s="12"/>
    </row>
    <row r="30" spans="1:8" ht="15.75" customHeight="1" x14ac:dyDescent="0.2">
      <c r="A30" s="68" t="s">
        <v>76</v>
      </c>
      <c r="B30" s="72">
        <f>SUM(B26:B29)</f>
        <v>5.67</v>
      </c>
      <c r="G30" s="8"/>
      <c r="H30" s="12"/>
    </row>
    <row r="31" spans="1:8" ht="15.75" customHeight="1" x14ac:dyDescent="0.3">
      <c r="A31" s="53"/>
      <c r="B31" s="73"/>
      <c r="G31" s="8"/>
      <c r="H31" s="12"/>
    </row>
    <row r="32" spans="1:8" ht="15.75" customHeight="1" x14ac:dyDescent="0.3">
      <c r="A32" s="49" t="s">
        <v>139</v>
      </c>
      <c r="B32" s="74"/>
      <c r="G32" s="8"/>
      <c r="H32" s="12"/>
    </row>
    <row r="33" spans="1:8" ht="15.75" customHeight="1" x14ac:dyDescent="0.3">
      <c r="A33" s="49" t="s">
        <v>140</v>
      </c>
      <c r="B33" s="75"/>
      <c r="G33" s="8"/>
      <c r="H33" s="12"/>
    </row>
    <row r="34" spans="1:8" ht="15.75" customHeight="1" x14ac:dyDescent="0.2">
      <c r="A34" s="65"/>
      <c r="B34" s="69">
        <v>0.28999999999999998</v>
      </c>
      <c r="G34" s="8"/>
      <c r="H34" s="12"/>
    </row>
    <row r="35" spans="1:8" ht="15.75" customHeight="1" x14ac:dyDescent="0.2">
      <c r="A35" s="65"/>
      <c r="B35" s="69">
        <v>0</v>
      </c>
      <c r="G35" s="8"/>
      <c r="H35" s="12"/>
    </row>
    <row r="36" spans="1:8" ht="15.75" customHeight="1" x14ac:dyDescent="0.3">
      <c r="A36" s="53" t="s">
        <v>141</v>
      </c>
      <c r="B36" s="56">
        <f>SUM(B34:B35)</f>
        <v>0.28999999999999998</v>
      </c>
      <c r="G36" s="8"/>
      <c r="H36" s="12"/>
    </row>
    <row r="37" spans="1:8" ht="15.75" customHeight="1" x14ac:dyDescent="0.3">
      <c r="A37" s="76"/>
      <c r="B37" s="77"/>
      <c r="G37" s="8"/>
      <c r="H37" s="12"/>
    </row>
    <row r="38" spans="1:8" ht="15.75" customHeight="1" x14ac:dyDescent="0.3">
      <c r="A38" s="49" t="s">
        <v>142</v>
      </c>
      <c r="B38" s="77"/>
      <c r="G38" s="8"/>
      <c r="H38" s="12"/>
    </row>
    <row r="39" spans="1:8" ht="15.75" customHeight="1" x14ac:dyDescent="0.3">
      <c r="A39" s="49" t="s">
        <v>143</v>
      </c>
      <c r="B39" s="77"/>
      <c r="G39" s="8"/>
      <c r="H39" s="12"/>
    </row>
    <row r="40" spans="1:8" ht="15.75" customHeight="1" x14ac:dyDescent="0.3">
      <c r="A40" s="49" t="s">
        <v>144</v>
      </c>
      <c r="B40" s="77"/>
      <c r="G40" s="8"/>
      <c r="H40" s="12"/>
    </row>
    <row r="41" spans="1:8" ht="15.75" customHeight="1" x14ac:dyDescent="0.2">
      <c r="A41" s="68" t="s">
        <v>45</v>
      </c>
      <c r="B41" s="67">
        <v>0</v>
      </c>
      <c r="G41" s="8"/>
      <c r="H41" s="12"/>
    </row>
    <row r="42" spans="1:8" ht="15.75" customHeight="1" x14ac:dyDescent="0.3">
      <c r="A42" s="76"/>
      <c r="B42" s="77"/>
      <c r="G42" s="8"/>
      <c r="H42" s="12"/>
    </row>
    <row r="43" spans="1:8" ht="15.75" customHeight="1" x14ac:dyDescent="0.3">
      <c r="A43" s="49" t="s">
        <v>145</v>
      </c>
      <c r="B43" s="77"/>
      <c r="G43" s="8"/>
      <c r="H43" s="12"/>
    </row>
    <row r="44" spans="1:8" ht="15.75" customHeight="1" x14ac:dyDescent="0.3">
      <c r="A44" s="49" t="s">
        <v>146</v>
      </c>
      <c r="B44" s="77"/>
      <c r="G44" s="8"/>
      <c r="H44" s="12"/>
    </row>
    <row r="45" spans="1:8" ht="15.75" customHeight="1" x14ac:dyDescent="0.2">
      <c r="A45" s="65" t="s">
        <v>147</v>
      </c>
      <c r="B45" s="69">
        <v>24.6</v>
      </c>
      <c r="G45" s="8"/>
      <c r="H45" s="12"/>
    </row>
    <row r="46" spans="1:8" ht="15.75" customHeight="1" x14ac:dyDescent="0.3">
      <c r="A46" s="53" t="s">
        <v>46</v>
      </c>
      <c r="B46" s="56">
        <f>B45</f>
        <v>24.6</v>
      </c>
      <c r="G46" s="8"/>
      <c r="H46" s="12"/>
    </row>
    <row r="47" spans="1:8" ht="15.75" customHeight="1" x14ac:dyDescent="0.3">
      <c r="A47" s="76"/>
      <c r="B47" s="77"/>
      <c r="G47" s="8"/>
      <c r="H47" s="12"/>
    </row>
    <row r="48" spans="1:8" x14ac:dyDescent="0.3">
      <c r="A48" s="49" t="s">
        <v>47</v>
      </c>
      <c r="B48" s="77">
        <v>40.72</v>
      </c>
      <c r="G48" s="8"/>
      <c r="H48" s="11"/>
    </row>
    <row r="49" spans="1:8" x14ac:dyDescent="0.3">
      <c r="A49" s="53" t="s">
        <v>48</v>
      </c>
      <c r="B49" s="56"/>
      <c r="G49" s="7"/>
      <c r="H49" s="13"/>
    </row>
    <row r="50" spans="1:8" x14ac:dyDescent="0.3">
      <c r="A50" s="76"/>
      <c r="B50" s="77"/>
      <c r="G50" s="7"/>
      <c r="H50" s="13"/>
    </row>
    <row r="51" spans="1:8" x14ac:dyDescent="0.2">
      <c r="A51" s="70" t="s">
        <v>49</v>
      </c>
      <c r="B51" s="75">
        <f>B46+B36+B16+B30+B11</f>
        <v>2119.5770000000002</v>
      </c>
      <c r="G51" s="10"/>
      <c r="H51" s="10"/>
    </row>
    <row r="52" spans="1:8" ht="47.25" customHeight="1" x14ac:dyDescent="0.2">
      <c r="A52" s="70" t="s">
        <v>50</v>
      </c>
      <c r="B52" s="75">
        <f>'נספח 1 - כללי'!B33</f>
        <v>1078301.77</v>
      </c>
      <c r="G52" s="7"/>
      <c r="H52" s="7"/>
    </row>
    <row r="53" spans="1:8" x14ac:dyDescent="0.25">
      <c r="A53"/>
      <c r="B53"/>
      <c r="G53" s="7"/>
      <c r="H53" s="13"/>
    </row>
    <row r="54" spans="1:8" x14ac:dyDescent="0.25">
      <c r="A54"/>
      <c r="B54"/>
      <c r="G54" s="10"/>
      <c r="H54" s="10"/>
    </row>
    <row r="55" spans="1:8" x14ac:dyDescent="0.25">
      <c r="A55"/>
      <c r="B55"/>
      <c r="G55" s="7"/>
      <c r="H55" s="7"/>
    </row>
    <row r="56" spans="1:8" x14ac:dyDescent="0.25">
      <c r="A56"/>
      <c r="B56"/>
      <c r="G56" s="7"/>
      <c r="H56" s="13"/>
    </row>
    <row r="57" spans="1:8" x14ac:dyDescent="0.25">
      <c r="A57"/>
      <c r="B57"/>
      <c r="G57" s="10"/>
      <c r="H57" s="10"/>
    </row>
    <row r="58" spans="1:8" x14ac:dyDescent="0.25">
      <c r="A58"/>
      <c r="B58"/>
      <c r="G58" s="7"/>
      <c r="H58" s="7"/>
    </row>
    <row r="59" spans="1:8" x14ac:dyDescent="0.25">
      <c r="A59"/>
      <c r="B59"/>
      <c r="G59" s="7"/>
      <c r="H59" s="7"/>
    </row>
    <row r="60" spans="1:8" x14ac:dyDescent="0.25">
      <c r="A60"/>
      <c r="B60"/>
      <c r="G60" s="7"/>
      <c r="H60" s="7"/>
    </row>
    <row r="61" spans="1:8" ht="44.25" customHeight="1" x14ac:dyDescent="0.25">
      <c r="A61"/>
      <c r="B61"/>
      <c r="G61" s="10"/>
      <c r="H61" s="14"/>
    </row>
    <row r="62" spans="1:8" x14ac:dyDescent="0.25">
      <c r="A62"/>
      <c r="B62"/>
      <c r="G62" s="7"/>
      <c r="H62" s="13"/>
    </row>
    <row r="63" spans="1:8" x14ac:dyDescent="0.25">
      <c r="A63"/>
      <c r="B63"/>
      <c r="G63" s="10"/>
      <c r="H63" s="10"/>
    </row>
    <row r="64" spans="1:8" x14ac:dyDescent="0.25">
      <c r="A64"/>
      <c r="B64"/>
      <c r="G64" s="7"/>
      <c r="H64" s="7"/>
    </row>
    <row r="65" spans="1:8" x14ac:dyDescent="0.25">
      <c r="A65"/>
      <c r="B65"/>
      <c r="G65" s="7"/>
      <c r="H65" s="7"/>
    </row>
    <row r="66" spans="1:8" x14ac:dyDescent="0.25">
      <c r="A66"/>
      <c r="B66"/>
      <c r="G66" s="10"/>
      <c r="H66" s="14"/>
    </row>
    <row r="67" spans="1:8" x14ac:dyDescent="0.25">
      <c r="A67"/>
      <c r="B67"/>
      <c r="G67" s="10"/>
      <c r="H67" s="14"/>
    </row>
    <row r="68" spans="1:8" x14ac:dyDescent="0.25">
      <c r="A68"/>
      <c r="B68"/>
      <c r="G68" s="10"/>
      <c r="H68" s="14"/>
    </row>
    <row r="69" spans="1:8" x14ac:dyDescent="0.25">
      <c r="A69"/>
      <c r="B69"/>
      <c r="G69" s="10"/>
      <c r="H69" s="14"/>
    </row>
    <row r="70" spans="1:8" x14ac:dyDescent="0.25">
      <c r="A70"/>
      <c r="B70"/>
      <c r="G70" s="7"/>
      <c r="H70" s="7"/>
    </row>
    <row r="71" spans="1:8" x14ac:dyDescent="0.25">
      <c r="A71"/>
      <c r="B71"/>
      <c r="G71" s="10"/>
      <c r="H71" s="14"/>
    </row>
    <row r="72" spans="1:8" x14ac:dyDescent="0.25">
      <c r="A72"/>
      <c r="B72"/>
      <c r="G72" s="10"/>
      <c r="H72" s="14"/>
    </row>
    <row r="73" spans="1:8" x14ac:dyDescent="0.25">
      <c r="A73"/>
      <c r="B73"/>
      <c r="G73" s="10"/>
      <c r="H73" s="14"/>
    </row>
    <row r="74" spans="1:8" x14ac:dyDescent="0.25">
      <c r="A74"/>
      <c r="B74"/>
      <c r="G74" s="10"/>
      <c r="H74" s="14"/>
    </row>
    <row r="75" spans="1:8" x14ac:dyDescent="0.25">
      <c r="A75"/>
      <c r="B75"/>
      <c r="G75" s="10"/>
      <c r="H75" s="14"/>
    </row>
    <row r="76" spans="1:8" x14ac:dyDescent="0.25">
      <c r="A76"/>
      <c r="B76"/>
      <c r="G76" s="10"/>
      <c r="H76" s="14"/>
    </row>
    <row r="77" spans="1:8" x14ac:dyDescent="0.25">
      <c r="A77"/>
      <c r="B77"/>
      <c r="G77" s="10"/>
      <c r="H77" s="14"/>
    </row>
    <row r="78" spans="1:8" x14ac:dyDescent="0.25">
      <c r="A78"/>
      <c r="B78"/>
      <c r="G78" s="10"/>
      <c r="H78" s="14"/>
    </row>
    <row r="79" spans="1:8" x14ac:dyDescent="0.25">
      <c r="A79"/>
      <c r="B79"/>
      <c r="G79" s="10"/>
      <c r="H79" s="14"/>
    </row>
    <row r="80" spans="1:8" x14ac:dyDescent="0.25">
      <c r="A80"/>
      <c r="B80"/>
      <c r="G80" s="10"/>
      <c r="H80" s="14"/>
    </row>
    <row r="81" spans="1:8" x14ac:dyDescent="0.25">
      <c r="A81"/>
      <c r="B81"/>
      <c r="G81" s="10"/>
      <c r="H81" s="14"/>
    </row>
    <row r="82" spans="1:8" x14ac:dyDescent="0.25">
      <c r="A82"/>
      <c r="B82"/>
      <c r="G82" s="10"/>
      <c r="H82" s="14"/>
    </row>
    <row r="83" spans="1:8" x14ac:dyDescent="0.25">
      <c r="A83"/>
      <c r="B83"/>
      <c r="G83" s="10"/>
      <c r="H83" s="14"/>
    </row>
    <row r="84" spans="1:8" x14ac:dyDescent="0.25">
      <c r="A84"/>
      <c r="B84"/>
      <c r="G84" s="10"/>
      <c r="H84" s="14"/>
    </row>
    <row r="85" spans="1:8" x14ac:dyDescent="0.25">
      <c r="A85"/>
      <c r="B85"/>
      <c r="G85" s="10"/>
      <c r="H85" s="14"/>
    </row>
    <row r="86" spans="1:8" x14ac:dyDescent="0.25">
      <c r="A86"/>
      <c r="B86"/>
      <c r="G86" s="10"/>
      <c r="H86" s="14"/>
    </row>
    <row r="87" spans="1:8" x14ac:dyDescent="0.25">
      <c r="A87"/>
      <c r="B87"/>
      <c r="G87" s="10"/>
      <c r="H87" s="14"/>
    </row>
    <row r="88" spans="1:8" x14ac:dyDescent="0.25">
      <c r="A88"/>
      <c r="B88"/>
      <c r="G88" s="10"/>
      <c r="H88" s="14"/>
    </row>
    <row r="89" spans="1:8" x14ac:dyDescent="0.25">
      <c r="A89"/>
      <c r="B89"/>
      <c r="G89" s="10"/>
      <c r="H89" s="14"/>
    </row>
    <row r="90" spans="1:8" x14ac:dyDescent="0.25">
      <c r="A90"/>
      <c r="B90"/>
      <c r="G90" s="10"/>
      <c r="H90" s="14"/>
    </row>
    <row r="91" spans="1:8" x14ac:dyDescent="0.25">
      <c r="A91"/>
      <c r="B91"/>
      <c r="G91" s="10"/>
      <c r="H91" s="14"/>
    </row>
    <row r="92" spans="1:8" x14ac:dyDescent="0.25">
      <c r="A92"/>
      <c r="B92"/>
      <c r="G92" s="10"/>
      <c r="H92" s="14"/>
    </row>
    <row r="93" spans="1:8" x14ac:dyDescent="0.25">
      <c r="A93"/>
      <c r="B93"/>
      <c r="G93" s="10"/>
      <c r="H93" s="14"/>
    </row>
    <row r="94" spans="1:8" x14ac:dyDescent="0.25">
      <c r="A94"/>
      <c r="B94"/>
      <c r="G94" s="10"/>
      <c r="H94" s="14"/>
    </row>
    <row r="95" spans="1:8" x14ac:dyDescent="0.25">
      <c r="A95"/>
      <c r="B95"/>
      <c r="G95" s="10"/>
      <c r="H95" s="14"/>
    </row>
    <row r="96" spans="1:8" x14ac:dyDescent="0.25">
      <c r="A96"/>
      <c r="B96"/>
      <c r="G96" s="10"/>
      <c r="H96" s="14"/>
    </row>
    <row r="97" spans="1:8" x14ac:dyDescent="0.25">
      <c r="A97"/>
      <c r="B97"/>
      <c r="G97" s="10"/>
      <c r="H97" s="14"/>
    </row>
    <row r="98" spans="1:8" x14ac:dyDescent="0.25">
      <c r="A98"/>
      <c r="B98"/>
      <c r="G98" s="10"/>
      <c r="H98" s="14"/>
    </row>
    <row r="99" spans="1:8" x14ac:dyDescent="0.25">
      <c r="A99"/>
      <c r="B99"/>
      <c r="G99" s="10"/>
      <c r="H99" s="14"/>
    </row>
    <row r="100" spans="1:8" x14ac:dyDescent="0.25">
      <c r="A100"/>
      <c r="B100"/>
      <c r="G100" s="10"/>
      <c r="H100" s="14"/>
    </row>
    <row r="101" spans="1:8" x14ac:dyDescent="0.25">
      <c r="A101"/>
      <c r="B101"/>
      <c r="G101" s="10"/>
      <c r="H101" s="14"/>
    </row>
    <row r="102" spans="1:8" ht="36.75" customHeight="1" x14ac:dyDescent="0.25">
      <c r="A102"/>
      <c r="B102"/>
      <c r="G102" s="10"/>
      <c r="H102" s="14"/>
    </row>
    <row r="103" spans="1:8" x14ac:dyDescent="0.25">
      <c r="A103"/>
      <c r="B103"/>
      <c r="G103" s="10"/>
      <c r="H103" s="14"/>
    </row>
    <row r="104" spans="1:8" x14ac:dyDescent="0.25">
      <c r="A104"/>
      <c r="B104"/>
      <c r="G104" s="10"/>
      <c r="H104" s="10"/>
    </row>
    <row r="105" spans="1:8" x14ac:dyDescent="0.25">
      <c r="A105"/>
      <c r="B105"/>
      <c r="C105" s="16"/>
      <c r="G105" s="7"/>
      <c r="H105" s="13"/>
    </row>
    <row r="106" spans="1:8" x14ac:dyDescent="0.25">
      <c r="A106"/>
      <c r="B106"/>
      <c r="G106" s="10"/>
      <c r="H106" s="10"/>
    </row>
    <row r="107" spans="1:8" ht="57.75" customHeight="1" x14ac:dyDescent="0.25">
      <c r="A107"/>
      <c r="B107"/>
      <c r="G107" s="7"/>
      <c r="H107" s="13"/>
    </row>
    <row r="108" spans="1:8" ht="34.5" customHeight="1" x14ac:dyDescent="0.25">
      <c r="A108"/>
      <c r="B108"/>
      <c r="G108" s="7"/>
      <c r="H108" s="13"/>
    </row>
    <row r="109" spans="1:8" x14ac:dyDescent="0.25">
      <c r="A109"/>
      <c r="B109"/>
      <c r="G109" s="7"/>
      <c r="H109" s="13"/>
    </row>
    <row r="110" spans="1:8" x14ac:dyDescent="0.25">
      <c r="A110"/>
      <c r="B110"/>
      <c r="G110" s="7"/>
      <c r="H110" s="13"/>
    </row>
    <row r="111" spans="1:8" x14ac:dyDescent="0.25">
      <c r="A111"/>
      <c r="B111"/>
      <c r="G111" s="7"/>
      <c r="H111" s="13"/>
    </row>
    <row r="112" spans="1:8" x14ac:dyDescent="0.25">
      <c r="A112"/>
      <c r="B112"/>
      <c r="G112" s="7"/>
      <c r="H112" s="13"/>
    </row>
    <row r="113" spans="1:8" x14ac:dyDescent="0.25">
      <c r="A113"/>
      <c r="B113"/>
      <c r="G113" s="7"/>
      <c r="H113" s="13"/>
    </row>
    <row r="114" spans="1:8" x14ac:dyDescent="0.25">
      <c r="A114"/>
      <c r="B114"/>
      <c r="G114" s="7"/>
      <c r="H114" s="13"/>
    </row>
    <row r="115" spans="1:8" x14ac:dyDescent="0.25">
      <c r="A115"/>
      <c r="B115"/>
      <c r="G115" s="7"/>
      <c r="H115" s="13"/>
    </row>
    <row r="116" spans="1:8" x14ac:dyDescent="0.25">
      <c r="A116"/>
      <c r="B116"/>
      <c r="C116" s="15"/>
    </row>
    <row r="117" spans="1:8" x14ac:dyDescent="0.25">
      <c r="A117"/>
      <c r="B117"/>
    </row>
    <row r="118" spans="1:8" ht="56.25" customHeight="1" x14ac:dyDescent="0.25">
      <c r="A118"/>
      <c r="B118"/>
    </row>
    <row r="119" spans="1:8" x14ac:dyDescent="0.25">
      <c r="A119"/>
      <c r="B119"/>
    </row>
    <row r="120" spans="1:8" ht="40.5" customHeight="1" x14ac:dyDescent="0.25">
      <c r="A120"/>
      <c r="B120"/>
    </row>
    <row r="121" spans="1:8" x14ac:dyDescent="0.25">
      <c r="A121"/>
      <c r="B121"/>
    </row>
    <row r="122" spans="1:8" x14ac:dyDescent="0.25">
      <c r="A122"/>
      <c r="B122"/>
    </row>
    <row r="123" spans="1:8" x14ac:dyDescent="0.25">
      <c r="A123"/>
      <c r="B123"/>
    </row>
    <row r="124" spans="1:8" x14ac:dyDescent="0.25">
      <c r="A124"/>
      <c r="B124"/>
      <c r="C124" s="15"/>
      <c r="D124" s="15"/>
    </row>
    <row r="125" spans="1:8" x14ac:dyDescent="0.25">
      <c r="A125"/>
      <c r="B125"/>
    </row>
    <row r="126" spans="1:8" x14ac:dyDescent="0.25">
      <c r="A126"/>
      <c r="B126"/>
    </row>
    <row r="127" spans="1:8" x14ac:dyDescent="0.25">
      <c r="A127"/>
      <c r="B127"/>
    </row>
    <row r="128" spans="1:8" x14ac:dyDescent="0.25">
      <c r="A128"/>
      <c r="B128"/>
    </row>
    <row r="129" spans="1:2" ht="45" customHeight="1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1 - כללי</vt:lpstr>
      <vt:lpstr>נספח 2 –עמלות והוצאות לא חיצוני</vt:lpstr>
      <vt:lpstr>נספח 3 - עמלות ניהול חיצוני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Sagit Abuchazira</dc:creator>
  <cp:lastModifiedBy>Office4</cp:lastModifiedBy>
  <cp:lastPrinted>2024-04-04T14:00:13Z</cp:lastPrinted>
  <dcterms:created xsi:type="dcterms:W3CDTF">2024-01-28T18:32:14Z</dcterms:created>
  <dcterms:modified xsi:type="dcterms:W3CDTF">2025-03-31T13:15:09Z</dcterms:modified>
</cp:coreProperties>
</file>